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06" yWindow="135" windowWidth="14940" windowHeight="9000" tabRatio="787" activeTab="0"/>
  </bookViews>
  <sheets>
    <sheet name="評定条件入力表" sheetId="1" r:id="rId1"/>
    <sheet name="工事成績採点表" sheetId="2" r:id="rId2"/>
    <sheet name="項目別評定点" sheetId="3" r:id="rId3"/>
    <sheet name="細目別採点表" sheetId="4" r:id="rId4"/>
    <sheet name="施工体制（監督員）" sheetId="5" r:id="rId5"/>
    <sheet name="施工状況（監督員）" sheetId="6" r:id="rId6"/>
    <sheet name="出来形（監督員）" sheetId="7" r:id="rId7"/>
    <sheet name="品質（監督員）" sheetId="8" r:id="rId8"/>
    <sheet name="創意工夫（監督員）" sheetId="9" r:id="rId9"/>
    <sheet name="施工状況（係長）" sheetId="10" r:id="rId10"/>
    <sheet name="社会性等（係長）" sheetId="11" r:id="rId11"/>
    <sheet name="法令遵守等（係長）" sheetId="12" r:id="rId12"/>
    <sheet name="施工状況（検査員）" sheetId="13" r:id="rId13"/>
    <sheet name="出来形（検査員）" sheetId="14" r:id="rId14"/>
    <sheet name="品質（検査員）" sheetId="15" r:id="rId15"/>
    <sheet name="出来栄え（検査員）" sheetId="16" r:id="rId16"/>
    <sheet name="評定通知書・工事の成工認定について" sheetId="17" r:id="rId17"/>
    <sheet name="評定通知書・工事の成工認定について (FAXによる通知)" sheetId="18" r:id="rId18"/>
    <sheet name="検査結果報告書" sheetId="19" r:id="rId19"/>
  </sheets>
  <definedNames>
    <definedName name="_xlnm.Print_Area" localSheetId="1">'工事成績採点表'!$A$1:$U$34</definedName>
    <definedName name="_xlnm.Print_Area" localSheetId="5">'施工状況（監督員）'!$A$1:$J$105</definedName>
    <definedName name="_xlnm.Print_Area" localSheetId="9">'施工状況（係長）'!$A$1:$I$32</definedName>
    <definedName name="_xlnm.Print_Area" localSheetId="12">'施工状況（検査員）'!$A$1:$J$36</definedName>
    <definedName name="_xlnm.Print_Area" localSheetId="4">'施工体制（監督員）'!$A$1:$J$55</definedName>
    <definedName name="_xlnm.Print_Area" localSheetId="10">'社会性等（係長）'!$A$1:$F$36</definedName>
    <definedName name="_xlnm.Print_Area" localSheetId="15">'出来栄え（検査員）'!$A$2:$L$541</definedName>
    <definedName name="_xlnm.Print_Area" localSheetId="6">'出来形（監督員）'!$A$2:$L$55</definedName>
    <definedName name="_xlnm.Print_Area" localSheetId="13">'出来形（検査員）'!$A$2:$J$66</definedName>
    <definedName name="_xlnm.Print_Area" localSheetId="8">'創意工夫（監督員）'!$A$2:$H$71</definedName>
    <definedName name="_xlnm.Print_Area" localSheetId="0">'評定条件入力表'!$A$1:$F$24</definedName>
    <definedName name="_xlnm.Print_Area" localSheetId="16">'評定通知書・工事の成工認定について'!$A$1:$J$158</definedName>
    <definedName name="_xlnm.Print_Area" localSheetId="17">'評定通知書・工事の成工認定について (FAXによる通知)'!$A$1:$J$158</definedName>
    <definedName name="_xlnm.Print_Area" localSheetId="7">'品質（監督員）'!$A$2:$N$133</definedName>
    <definedName name="_xlnm.Print_Area" localSheetId="14">'品質（検査員）'!$A$2:$N$132</definedName>
    <definedName name="_xlnm.Print_Area" localSheetId="11">'法令遵守等（係長）'!$A$1:$K$44</definedName>
  </definedNames>
  <calcPr fullCalcOnLoad="1"/>
</workbook>
</file>

<file path=xl/sharedStrings.xml><?xml version="1.0" encoding="utf-8"?>
<sst xmlns="http://schemas.openxmlformats.org/spreadsheetml/2006/main" count="2956" uniqueCount="1133">
  <si>
    <t>出来形の形状、寸法が設計値（設計図書）を満足し、バラツキが少ない</t>
  </si>
  <si>
    <t>出来形の性能、機能が設計値（設計図書）を満足し、バラツキが少ない</t>
  </si>
  <si>
    <t>評定項目</t>
  </si>
  <si>
    <t>細　　　　　別</t>
  </si>
  <si>
    <t>４．創意工夫（加点のみ）</t>
  </si>
  <si>
    <t>創意工夫</t>
  </si>
  <si>
    <t>５．社会性等（加点のみ）</t>
  </si>
  <si>
    <t>地域への貢献等</t>
  </si>
  <si>
    <t>６．法令遵守等（減点のみ）</t>
  </si>
  <si>
    <t>評定点合計</t>
  </si>
  <si>
    <t>細　目　別　評　定　点　採　点　表</t>
  </si>
  <si>
    <t>×0.4＋2.9点＝</t>
  </si>
  <si>
    <t>×0.2＋4.3点＝</t>
  </si>
  <si>
    <t>×1.0＝</t>
  </si>
  <si>
    <t>×0.4＋6.5点＝</t>
  </si>
  <si>
    <t>／3.7点</t>
  </si>
  <si>
    <t>／4.5点</t>
  </si>
  <si>
    <t>／12.2点</t>
  </si>
  <si>
    <t>／10.0点</t>
  </si>
  <si>
    <t>／11.4点</t>
  </si>
  <si>
    <t>／4.1点</t>
  </si>
  <si>
    <t>／14.6点</t>
  </si>
  <si>
    <t>／8.1点</t>
  </si>
  <si>
    <t>／6.3点</t>
  </si>
  <si>
    <t>／100点</t>
  </si>
  <si>
    <t>評　　定　　者</t>
  </si>
  <si>
    <t>評定点計</t>
  </si>
  <si>
    <t>別表１</t>
  </si>
  <si>
    <t>／　　3.7点</t>
  </si>
  <si>
    <t>／　　4.5点</t>
  </si>
  <si>
    <t>／　12.2点</t>
  </si>
  <si>
    <t>／　10.0点</t>
  </si>
  <si>
    <t>評定点 ／ 満点</t>
  </si>
  <si>
    <t>／　11.4点</t>
  </si>
  <si>
    <t>／　　4.1点</t>
  </si>
  <si>
    <t>／　14.6点</t>
  </si>
  <si>
    <t>／　　8.1点</t>
  </si>
  <si>
    <t>／　　6.3点</t>
  </si>
  <si>
    <t>工　事　名</t>
  </si>
  <si>
    <t>考査項目</t>
  </si>
  <si>
    <t>工事担当係長</t>
  </si>
  <si>
    <t>検　査　員</t>
  </si>
  <si>
    <t>項目</t>
  </si>
  <si>
    <t>細別</t>
  </si>
  <si>
    <t>ａ</t>
  </si>
  <si>
    <t>ｂ</t>
  </si>
  <si>
    <t>ｃ</t>
  </si>
  <si>
    <t>ｄ</t>
  </si>
  <si>
    <t>ｅ</t>
  </si>
  <si>
    <t>a</t>
  </si>
  <si>
    <t>b</t>
  </si>
  <si>
    <t>㈱○×建設　</t>
  </si>
  <si>
    <t>c</t>
  </si>
  <si>
    <t>d</t>
  </si>
  <si>
    <t>e</t>
  </si>
  <si>
    <t>１．施工体制</t>
  </si>
  <si>
    <t>Ⅰ．施工体制一般</t>
  </si>
  <si>
    <t>-5.0</t>
  </si>
  <si>
    <t>-10</t>
  </si>
  <si>
    <t>Ⅱ．配置技術者</t>
  </si>
  <si>
    <t>+4.0</t>
  </si>
  <si>
    <t>+2.0</t>
  </si>
  <si>
    <t>-5.0</t>
  </si>
  <si>
    <t>-10</t>
  </si>
  <si>
    <t>２．施工状況</t>
  </si>
  <si>
    <t>Ⅰ．施工管理</t>
  </si>
  <si>
    <t>+2.0</t>
  </si>
  <si>
    <t>-5.0</t>
  </si>
  <si>
    <t>-10</t>
  </si>
  <si>
    <t>+5</t>
  </si>
  <si>
    <t>+2.5</t>
  </si>
  <si>
    <t>-7.5</t>
  </si>
  <si>
    <t>-15</t>
  </si>
  <si>
    <t>Ⅱ．工程管理</t>
  </si>
  <si>
    <t>+2.0</t>
  </si>
  <si>
    <t>+1.0</t>
  </si>
  <si>
    <t>-5.0</t>
  </si>
  <si>
    <t>-10</t>
  </si>
  <si>
    <t>+10</t>
  </si>
  <si>
    <t>+5</t>
  </si>
  <si>
    <t>-7.5</t>
  </si>
  <si>
    <t>-15</t>
  </si>
  <si>
    <t>工　　事　　成　　績　　採　　点　　表　</t>
  </si>
  <si>
    <t>Ⅲ．安全対策</t>
  </si>
  <si>
    <t>+3.0</t>
  </si>
  <si>
    <t>+1.5</t>
  </si>
  <si>
    <t>-5.0</t>
  </si>
  <si>
    <t>-10</t>
  </si>
  <si>
    <t>+15</t>
  </si>
  <si>
    <t>+7.5</t>
  </si>
  <si>
    <t>〔理由：　　　　　　　　　　　　　　　　　　　　　　　　　　　　　　　　　　　　　　　　　　　　　　　　　　　　　　　　　　　　　　　　　　　　　　　　　　　　　　</t>
  </si>
  <si>
    <t>その他〔理由：</t>
  </si>
  <si>
    <t>-7.5</t>
  </si>
  <si>
    <t>-15</t>
  </si>
  <si>
    <t>Ⅳ．対外関係</t>
  </si>
  <si>
    <t>+3.0</t>
  </si>
  <si>
    <t>+1.5</t>
  </si>
  <si>
    <t>-2.5</t>
  </si>
  <si>
    <t>-5.0</t>
  </si>
  <si>
    <t>３．出来形及び出来ばえ</t>
  </si>
  <si>
    <t>Ⅰ．出来形</t>
  </si>
  <si>
    <t>+3.0</t>
  </si>
  <si>
    <t>+1.5</t>
  </si>
  <si>
    <t>-2.5</t>
  </si>
  <si>
    <t>-5.0</t>
  </si>
  <si>
    <t>+10</t>
  </si>
  <si>
    <t>+5.0</t>
  </si>
  <si>
    <t>-10</t>
  </si>
  <si>
    <t>-20</t>
  </si>
  <si>
    <t>Ⅱ．品質</t>
  </si>
  <si>
    <t>Ⅲ．出来ばえ</t>
  </si>
  <si>
    <t>４．創意工夫</t>
  </si>
  <si>
    <t>Ⅰ．創意工夫※２</t>
  </si>
  <si>
    <t>５．社会性等</t>
  </si>
  <si>
    <t>Ⅰ．地域への貢献度※３</t>
  </si>
  <si>
    <t>+10</t>
  </si>
  <si>
    <t>+5</t>
  </si>
  <si>
    <t>加減点合計（1+2+3+4+5）</t>
  </si>
  <si>
    <t>点</t>
  </si>
  <si>
    <t>+0.5</t>
  </si>
  <si>
    <t>+1.0</t>
  </si>
  <si>
    <t>　 該当項目が75％～90％程度・・・ｂ</t>
  </si>
  <si>
    <t>　 該当項目が50％～75％程度・・・ｃ</t>
  </si>
  <si>
    <t>７．法令遵守等※６</t>
  </si>
  <si>
    <t>所見※４</t>
  </si>
  <si>
    <t>　※４　所見は必ず記入する。</t>
  </si>
  <si>
    <t xml:space="preserve">工事成績採点の考査項目の考査項目別運用表 </t>
  </si>
  <si>
    <t>( 監 督 員 )</t>
  </si>
  <si>
    <t>考査項目　　　　　　</t>
  </si>
  <si>
    <t xml:space="preserve">    細　　別</t>
  </si>
  <si>
    <t>a</t>
  </si>
  <si>
    <t>b</t>
  </si>
  <si>
    <t>ｃ</t>
  </si>
  <si>
    <t>ｄ</t>
  </si>
  <si>
    <t>ｅ</t>
  </si>
  <si>
    <t xml:space="preserve">                                </t>
  </si>
  <si>
    <t>施工体制が適切である</t>
  </si>
  <si>
    <t>他の事項に該当しない</t>
  </si>
  <si>
    <t>は防災体制が不適切であった。</t>
  </si>
  <si>
    <t>契約書第１７条２項に基づき破壊検査を行った。</t>
  </si>
  <si>
    <t>契約書第１７条２項に基づき破壊検査を行った。</t>
  </si>
  <si>
    <t>監督職員が文書で改善指示を行った。</t>
  </si>
  <si>
    <t>品質に関して重大な修補指示を行った。</t>
  </si>
  <si>
    <t>監督職員が文書で改善指示を行った</t>
  </si>
  <si>
    <t xml:space="preserve"> 施工体制がやや不備である</t>
  </si>
  <si>
    <t xml:space="preserve"> 施工体制が不備である</t>
  </si>
  <si>
    <t>「評価対象項目」</t>
  </si>
  <si>
    <t>施工体制台帳、施工体系図が整備され、施行体系図も現場に掲げられ、現場と一致している。</t>
  </si>
  <si>
    <t>社内検査体制は良好であり、適切に検査が行われている。</t>
  </si>
  <si>
    <t>工　事　検　査　結　果　報　告　書</t>
  </si>
  <si>
    <t>　</t>
  </si>
  <si>
    <t>職</t>
  </si>
  <si>
    <t>氏名</t>
  </si>
  <si>
    <t>工　　事　　検　　査　　調　　書</t>
  </si>
  <si>
    <t>検査の種類</t>
  </si>
  <si>
    <t>成工</t>
  </si>
  <si>
    <t>工事担当課</t>
  </si>
  <si>
    <t>第</t>
  </si>
  <si>
    <t>号</t>
  </si>
  <si>
    <t>工事場所</t>
  </si>
  <si>
    <t>～</t>
  </si>
  <si>
    <t>請負者</t>
  </si>
  <si>
    <t>請負金額</t>
  </si>
  <si>
    <t>円</t>
  </si>
  <si>
    <t>今回請求金額</t>
  </si>
  <si>
    <t>　</t>
  </si>
  <si>
    <t>　</t>
  </si>
  <si>
    <t>請負者立会人</t>
  </si>
  <si>
    <t>検査日時</t>
  </si>
  <si>
    <t>３．工事場所</t>
  </si>
  <si>
    <t>主幹</t>
  </si>
  <si>
    <t>　契約書，設計書，設計図書，その他の書類に基づき検査を行った結果、これらのとおり</t>
  </si>
  <si>
    <t>確認しましたので、工事検査調書のとおり報告します。</t>
  </si>
  <si>
    <t>施工体系図に記載されていない業者が作業を行っていない。</t>
  </si>
  <si>
    <r>
      <t>「施工プロセス」チェックで工事期間中</t>
    </r>
    <r>
      <rPr>
        <sz val="11"/>
        <rFont val="ＭＳ Ｐゴシック"/>
        <family val="3"/>
      </rPr>
      <t>指摘事項が無かった。また指摘事項に対する改善が速やかに実施された。</t>
    </r>
  </si>
  <si>
    <t>　　該当項目が80％程度以上・・・・・・・ ｂ</t>
  </si>
  <si>
    <t>　　該当項目が60％～80％程度・・・・・・ ｃ</t>
  </si>
  <si>
    <t>　　該当項目が60％程度以下・・・・・・・ ｄ</t>
  </si>
  <si>
    <t>ａ</t>
  </si>
  <si>
    <t>ｂ</t>
  </si>
  <si>
    <t>ｃ</t>
  </si>
  <si>
    <t>ｄ</t>
  </si>
  <si>
    <t>ｅ</t>
  </si>
  <si>
    <t>技術者が適切に配置されている</t>
  </si>
  <si>
    <t>評定条件入力表</t>
  </si>
  <si>
    <t>技術者がほぼ適切に配置されている</t>
  </si>
  <si>
    <t>他の事項に該当しない</t>
  </si>
  <si>
    <t>技術者の配置がやや不備である</t>
  </si>
  <si>
    <t>技術者の配置が不備である</t>
  </si>
  <si>
    <t>現場代理人として、常駐し、工事全体の把握ができている。</t>
  </si>
  <si>
    <r>
      <t>現場代理人として、監督職員との連絡調整を適時書面で</t>
    </r>
    <r>
      <rPr>
        <sz val="11"/>
        <rFont val="ＭＳ Ｐゴシック"/>
        <family val="3"/>
      </rPr>
      <t>行なっている</t>
    </r>
  </si>
  <si>
    <t>書類整理、資料整理が適切に処理されている。</t>
  </si>
  <si>
    <t>契約書、設計図書、指針等を良く理解し、現場に反映して工事を行っている。</t>
  </si>
  <si>
    <t>設計図書の照査が十分で現場との相違があった場合は適切に対応している。</t>
  </si>
  <si>
    <t>+10</t>
  </si>
  <si>
    <t>+5.0</t>
  </si>
  <si>
    <t>-20</t>
  </si>
  <si>
    <t>作業環境、気象、地質条件等の困難克服に努めている。</t>
  </si>
  <si>
    <t>下請の施工体制、施工状況を把握し、部下等共によく指導している。</t>
  </si>
  <si>
    <t>主任技術者又は、監理技術者として技術的判断に優れ、良好な施工に努めた。</t>
  </si>
  <si>
    <t>作業主任者を選任し、配置している。（必要な場合のみ）</t>
  </si>
  <si>
    <t>専門技術者を専任し、配置している。（必要な場合のみ）</t>
  </si>
  <si>
    <t>下請金額3000万円（建築は4500万円)以上の工事においては監理技術者を専任し配置している。</t>
  </si>
  <si>
    <t>所　属</t>
  </si>
  <si>
    <t>下請ある場合　必須</t>
  </si>
  <si>
    <t>監理技術者又は主任技術者は請負業者に雇用期間を限定することなく雇用されている。</t>
  </si>
  <si>
    <t>　   該当項目が90％程度以上・・・・・ ａ</t>
  </si>
  <si>
    <t xml:space="preserve">     該当項目が80％～90％程度・・・・ ｂ</t>
  </si>
  <si>
    <t xml:space="preserve">     該当項目が60％～80％程度・・・・ ｃ</t>
  </si>
  <si>
    <t xml:space="preserve">     該当項目が60％程度以下・・・・・ ｄ</t>
  </si>
  <si>
    <t>ａ</t>
  </si>
  <si>
    <t>ｂ</t>
  </si>
  <si>
    <t>施工管理が適切である</t>
  </si>
  <si>
    <t>施工管理がやや不備である</t>
  </si>
  <si>
    <t>施工管理が不備である</t>
  </si>
  <si>
    <t>2.施工状況</t>
  </si>
  <si>
    <t>Ⅰ.施工管理</t>
  </si>
  <si>
    <t>施工計画書と現場施工方法が一致している。</t>
  </si>
  <si>
    <t>施工計画書と現場の施工体制等が一致している。</t>
  </si>
  <si>
    <t>施工計画書の内容が設計図書の内容及び現場条件を反映したものとなっている。</t>
  </si>
  <si>
    <t>施工計画書に必要な項目が網羅されている</t>
  </si>
  <si>
    <t>施工計画書が適宜に変更されている</t>
  </si>
  <si>
    <t>品質確保のための対策が見られる。</t>
  </si>
  <si>
    <t>現場内での整理整頓が日常的になされている。</t>
  </si>
  <si>
    <t>使用材料等の見本、品質管理証明書、工事記録写真等が適切に整理されている。</t>
  </si>
  <si>
    <t>段階確認、立会の申請が適切な時期になされている。</t>
  </si>
  <si>
    <t>工事記録の整備が適時、的確になされている。</t>
  </si>
  <si>
    <t>照明設備工事</t>
  </si>
  <si>
    <t>工期変更、設計変更等の事前協議、変更施工計画、及び完成図書の提出が適切に行われている。</t>
  </si>
  <si>
    <t>建設廃棄物及びリサイクルへの取り組みが適切にされている。</t>
  </si>
  <si>
    <t>工事全体で使用機械、車両等に排出ガス対策機械を使用している。</t>
  </si>
  <si>
    <t>「施工プロセス」チェックで工事期間中指摘事項が無かった。また指摘事項に対する改善が速やかに実施された。</t>
  </si>
  <si>
    <t xml:space="preserve">     該当項目が80％程度以上・・・・・ ｂ</t>
  </si>
  <si>
    <t>工程管理が適切である</t>
  </si>
  <si>
    <t>工程管理がほぼ適切である</t>
  </si>
  <si>
    <t>工程管理がやや不備である</t>
  </si>
  <si>
    <t>工程管理が不備である</t>
  </si>
  <si>
    <t>フォローアップ等を実施し、工程の管理を行っている。</t>
  </si>
  <si>
    <t>時間制限・片側交互通行等の各種制約があるにもかかわらず工程の短縮を行った。</t>
  </si>
  <si>
    <t>コンクリート橋工事</t>
  </si>
  <si>
    <t>コンクリート構造物の肌が良い。</t>
  </si>
  <si>
    <t>コンクリート構造物の通りが良い。</t>
  </si>
  <si>
    <t>天端仕上げ、端部仕上げが等が良い。</t>
  </si>
  <si>
    <t>※該当項目が90％程度以上・・・ａ</t>
  </si>
  <si>
    <t>※該当項目が90％程度以上・・・ａ</t>
  </si>
  <si>
    <t>防護柵(網)工事</t>
  </si>
  <si>
    <t>通りが良い。</t>
  </si>
  <si>
    <t>端部処理が良い。</t>
  </si>
  <si>
    <t>下水道工事</t>
  </si>
  <si>
    <t>管の通り、勾配が良い。</t>
  </si>
  <si>
    <t>鉄蓋と路面の取り合いが良い。</t>
  </si>
  <si>
    <t>管口の仕上げが良い。</t>
  </si>
  <si>
    <t>傷やクラックがない。</t>
  </si>
  <si>
    <t>検査時に清掃がいきとどいている。</t>
  </si>
  <si>
    <t>現場条件の変更への対応が積極的で処理が早く、また地元調整を積極的に行い円滑な工事進捗を行った。</t>
  </si>
  <si>
    <t>工程表の内容が検討され充実している。</t>
  </si>
  <si>
    <t>現場事務所での工程管理を工程表やパソコン等を用いて、日常的に把握されている。</t>
  </si>
  <si>
    <t>正当な理由がある場合を除いて速やかに着工している。</t>
  </si>
  <si>
    <t>　　　該当項目が90％程度以上・・・・・ ａ</t>
  </si>
  <si>
    <t xml:space="preserve">      該当項目が80％～90％程度・・・・ ｂ</t>
  </si>
  <si>
    <t>　　  該当項目が60％～80％程度・・・・ ｃ</t>
  </si>
  <si>
    <t xml:space="preserve">      該当項目が60％程度以下・・・・・ ｄ</t>
  </si>
  <si>
    <t>安全対策を適切に行った</t>
  </si>
  <si>
    <t>安全対策をほぼ適切に行った</t>
  </si>
  <si>
    <t>安全対策がやや不備であった</t>
  </si>
  <si>
    <t>安全対策が不備であった</t>
  </si>
  <si>
    <t>Ⅲ.安全対策</t>
  </si>
  <si>
    <t>店社パトロールを1回／月以上実施し、記録が整備されている</t>
  </si>
  <si>
    <t>各種安全パトロールで指摘を受けた事項について、速やかに改善を図り、かつ関係者に是正報告している。</t>
  </si>
  <si>
    <t>安全教育・訓練等を４時間／月以上適時、的確に実施し、記録が整備されている。</t>
  </si>
  <si>
    <t>新規入場者教育を実施し、実施内容に現場の特性が十分反映され、記録が整備されている。</t>
  </si>
  <si>
    <t>過積載防止に積極的に取り組んでいる。（計量伝票等で確認）</t>
  </si>
  <si>
    <t>使用機械、車両等の点検整備等がなされ、管理されている。</t>
  </si>
  <si>
    <t>重機操作に際して、誘導員配置や重機と人の行動範囲の分離措置がなされている。</t>
  </si>
  <si>
    <t>山留め、仮締切等について、設置後の点検及び管理がチェックリスト等を用いて実施されている。</t>
  </si>
  <si>
    <t>足場や支保工について、組立完了時や使用中の点検及び管理がチェックリスト等を用いて実施されている。</t>
  </si>
  <si>
    <t>工事現場における保安施設等の整備・設置・管理が的確であり、よく整備されている。</t>
  </si>
  <si>
    <t>　　該当項目が90％程度以上・・・・・・・・・ ａ</t>
  </si>
  <si>
    <t>　　該当項目が80％～90％程度・・・・・・・・ ｂ</t>
  </si>
  <si>
    <t>　　該当項目が60％～80％程度・・・・・・・・ ｃ</t>
  </si>
  <si>
    <t xml:space="preserve">    該当項目が60％程度以下・・・・・・・・・ ｄ</t>
  </si>
  <si>
    <t xml:space="preserve">  Ⅳ.対外関係</t>
  </si>
  <si>
    <t>対外関係が適切であった</t>
  </si>
  <si>
    <t>対外関係がほぼ適切であった</t>
  </si>
  <si>
    <t>対外関係がやや不備であった</t>
  </si>
  <si>
    <t>対外関係が不備であった</t>
  </si>
  <si>
    <t>工事施工にあたり、関係官公庁等の関係機関と調整し、トラブルの発生がない。</t>
  </si>
  <si>
    <t>工事施工にあたり、地元との適切な調整を行った。</t>
  </si>
  <si>
    <t>苦情に対して的確に対応し、良好な対外関係であった。</t>
  </si>
  <si>
    <t>積極的な地元対策を実施し、第三者からの苦情なかった。または苦情によるトラブルが少なかった。</t>
  </si>
  <si>
    <t>　※１　１～３の評定（６５点±加減点合計）　＋　４，５　の評定（加減点計）　＝評定点。　　　各評定点（①～③）は小数第1位まで記入する。</t>
  </si>
  <si>
    <t>　※２　創意工夫の評定は工事全般を通じて、特に優れた技術等を評価する項目とする。そのため、キーワードと評価内容の記述とし、加点評定のみとする。</t>
  </si>
  <si>
    <t>担当課立会人</t>
  </si>
  <si>
    <t>事業第三係長</t>
  </si>
  <si>
    <t>公共下水道○○○線管渠布設工事</t>
  </si>
  <si>
    <t>　※３　社会性等の評定では地域への観点から、加点評定のみとする。また、法令遵守等は、減点評定のみとする。</t>
  </si>
  <si>
    <t>関連工事との調整を行い、関連工事を含む工事全体の円滑な進捗に寄与している。</t>
  </si>
  <si>
    <t>　※７　評定点合計は小数以下を切り捨て整数とする。</t>
  </si>
  <si>
    <t xml:space="preserve"> ( 監 督 員 )</t>
  </si>
  <si>
    <t xml:space="preserve"> ｂ</t>
  </si>
  <si>
    <t>3.出来形及び
　 出来ばえ</t>
  </si>
  <si>
    <t>※　ばらつきの判断は別紙４参照</t>
  </si>
  <si>
    <t>一般土木</t>
  </si>
  <si>
    <t>※　設計変更等により出来形値を設計値に変更しているものは、a，b評価の対象としない。</t>
  </si>
  <si>
    <t>①　出来形の評定は、工事全般を通したものとする。</t>
  </si>
  <si>
    <t>③  出来形管理とは、「土木工事施工管理基準」の測定項目、測定基準及</t>
  </si>
  <si>
    <t>　　 び規格値に基づく形状寸法を確保する管理体系である。</t>
  </si>
  <si>
    <t>ａ</t>
  </si>
  <si>
    <t>ｂ</t>
  </si>
  <si>
    <t>ｃ</t>
  </si>
  <si>
    <t>出来形管理が適切である</t>
  </si>
  <si>
    <t>出来形管理がほぼ適切である</t>
  </si>
  <si>
    <t>他の項目に該当しない</t>
  </si>
  <si>
    <t>出来形管理がやや不備である</t>
  </si>
  <si>
    <t>出来形管理が不備である</t>
  </si>
  <si>
    <t>　〔評価対象項目〕</t>
  </si>
  <si>
    <t>　　該当項目が90％程度以上　・・・・・・ａ</t>
  </si>
  <si>
    <t>　　該当項目が80％～90％程度　・・・・ｂ</t>
  </si>
  <si>
    <t>　　該当項目が60％～80％程度　・・・・ｃ</t>
  </si>
  <si>
    <t>　　該当項目が60％程度以下　・・・・・・ｄ</t>
  </si>
  <si>
    <t>a</t>
  </si>
  <si>
    <t>ｂ</t>
  </si>
  <si>
    <t>ｃ</t>
  </si>
  <si>
    <t>ｄ</t>
  </si>
  <si>
    <t>ｅ</t>
  </si>
  <si>
    <t xml:space="preserve"> ｂ</t>
  </si>
  <si>
    <t>ｃ</t>
  </si>
  <si>
    <t>ｄ</t>
  </si>
  <si>
    <t>ｅ</t>
  </si>
  <si>
    <t xml:space="preserve"> </t>
  </si>
  <si>
    <t>3.出来形及び
　 出来ばえ</t>
  </si>
  <si>
    <t>品質が試験項目、試験基準及び規格値を外れるものがある</t>
  </si>
  <si>
    <t xml:space="preserve"> Ⅱ.品質</t>
  </si>
  <si>
    <t>９．工事担当係長 　職氏名　 　</t>
  </si>
  <si>
    <t>６．監督員　職氏名</t>
  </si>
  <si>
    <t>佐賀　三郎</t>
  </si>
  <si>
    <t>立会　五郎</t>
  </si>
  <si>
    <t>検査　四郎</t>
  </si>
  <si>
    <t>監督　太郎</t>
  </si>
  <si>
    <t>主任</t>
  </si>
  <si>
    <t>土木工事</t>
  </si>
  <si>
    <t>使用材料の品質が適切であることが書類で確認でき、必要な材料については監督職員の確認を受けて使用していることが確認できる。(主要な材料について確認できない場合はｄ）</t>
  </si>
  <si>
    <t>必要な配合試験や試験施工等を適切な時期に実施していることが確認できる。</t>
  </si>
  <si>
    <t>品質確保に必要な施工上の措置が適切に取られていることが確認できる。</t>
  </si>
  <si>
    <t>品質を損なうクラック等が確認されない、若しくは軽微であり適切な補修がされている。</t>
  </si>
  <si>
    <t>ｂ</t>
  </si>
  <si>
    <t>建築工事</t>
  </si>
  <si>
    <t>材料の品質及び形状が設計図書等との適切性確認ができ、証明書が整備されている。</t>
  </si>
  <si>
    <t>部品の品質及び形状が設計図書等との適切性確認ができ、証明書が整備されている。</t>
  </si>
  <si>
    <t>機器等（設備等）の機能が設計図書等との適切性確認ができ、証明書が整備されている。</t>
  </si>
  <si>
    <t>各工種の工法が施工計画書等との適切性確認ができ、証明書が整備されている。</t>
  </si>
  <si>
    <t>設計図書等に基づき適切に試験成績書等が整備されている</t>
  </si>
  <si>
    <t>使用材料の品質が適切であることが書類で確認でき、必要な材料については監督職員の確認を受けて使用していることが確認できる。（主要な材料について確認できない場合はｄ）</t>
  </si>
  <si>
    <t>品質管理が適切である</t>
  </si>
  <si>
    <t>品質管理がほぼ適切である</t>
  </si>
  <si>
    <t>品質管理がやや不備である</t>
  </si>
  <si>
    <t>品質管理が不備である</t>
  </si>
  <si>
    <t>機械設備工事</t>
  </si>
  <si>
    <t>品質や性能確保のための製作着手前の技術検討が充分実施され、内容が確認できる</t>
  </si>
  <si>
    <t>材料の品質照合がミルシート等（現物照合を含む）で確認でき、満足している</t>
  </si>
  <si>
    <t>部品の品質、性能が証明書等で確認でき、満足している</t>
  </si>
  <si>
    <t>機器の品質、機能、性能が証明書等で確認でき満足している</t>
  </si>
  <si>
    <t>溶接管理が設計書のとおり実施され、内容が確認でき、欠陥がなく満足している</t>
  </si>
  <si>
    <t>塗装管理が設計書のとおり実施され、内容が確認でき、欠陥がなく満足している</t>
  </si>
  <si>
    <t>製品の機能、性能管理が設計図書のとおり実施され、内容が確認でき、欠陥がなく満足している</t>
  </si>
  <si>
    <t>合併工事</t>
  </si>
  <si>
    <t>　</t>
  </si>
  <si>
    <t>　</t>
  </si>
  <si>
    <t>上記１項目該当あれば・・・ｄ</t>
  </si>
  <si>
    <t>上記２項目以上該当あれば・・・ｅ</t>
  </si>
  <si>
    <t>　</t>
  </si>
  <si>
    <t>　</t>
  </si>
  <si>
    <t>施工計画書と現場施工方法が一致している。</t>
  </si>
  <si>
    <t>・　工　事　番　号</t>
  </si>
  <si>
    <t>・　工　　事　　名</t>
  </si>
  <si>
    <r>
      <t>契約約款</t>
    </r>
    <r>
      <rPr>
        <sz val="11"/>
        <rFont val="ＭＳ Ｐゴシック"/>
        <family val="3"/>
      </rPr>
      <t>18条第１項第１号から５号に基づく設計図書の照査を行い施工がなされている。</t>
    </r>
  </si>
  <si>
    <t>工事材料の資料の整理及び確認がなされ、管理されている。</t>
  </si>
  <si>
    <t>見本または工事記録写真等の整理に工夫がみられる。</t>
  </si>
  <si>
    <t>工事記録の整備が適時、的確になされている。</t>
  </si>
  <si>
    <t>段階確認が適時的確になされている。</t>
  </si>
  <si>
    <t>建設副産物の処理及びリサイクルへの取り組みが適切になされている。</t>
  </si>
  <si>
    <t>建退共の証紙が適切に配布され管理されている。</t>
  </si>
  <si>
    <t>作業分担と責任の範囲が書面で確認できる。</t>
  </si>
  <si>
    <t>計画内容に変更が生じた場合は、その都度当該工事着手前に変更計画書を提出している。</t>
  </si>
  <si>
    <t>施工体制台帳、施工体系図が整備されている。</t>
  </si>
  <si>
    <t>施工計画書と現場の施工体制が一致している。</t>
  </si>
  <si>
    <t>品質管理体制が確立され、有効に機能している。</t>
  </si>
  <si>
    <t>施工計画書が工事着手前に提出され、所定の項目が記載されているとともに、設計図書の内容及び現場条件を反映したものとなっている。</t>
  </si>
  <si>
    <t>工事の関係書類及び資料整理がよい。</t>
  </si>
  <si>
    <t>社内検査が的確に行われていることが書面で確認できる。</t>
  </si>
  <si>
    <t>職氏名</t>
  </si>
  <si>
    <t>印</t>
  </si>
  <si>
    <t>１４．手直し確認日</t>
  </si>
  <si>
    <t>←</t>
  </si>
  <si>
    <t>副検査監</t>
  </si>
  <si>
    <t>佐賀市若宮三丁目　地内</t>
  </si>
  <si>
    <t>○○○課</t>
  </si>
  <si>
    <t>財務課</t>
  </si>
  <si>
    <t>財務課で記入</t>
  </si>
  <si>
    <t>佐賀市上下水道事業管理者　金　丸　正　之　</t>
  </si>
  <si>
    <t>　　　貴社が受注した工事について、佐賀市上下水道事業工事成績評定要領に基づき評定を行</t>
  </si>
  <si>
    <t>　　いましたので、その結果を下記のとおり通知します。</t>
  </si>
  <si>
    <t>　　となります。）に、書面により、佐賀市上下水道事業管理者に対して説明を求めることが</t>
  </si>
  <si>
    <t>　　できます。疑問に対する説明は、書面により郵送します。</t>
  </si>
  <si>
    <t>佐賀市上下水道局　財務課　</t>
  </si>
  <si>
    <t>〒849-8558　佐賀市若宮三丁目6番60号</t>
  </si>
  <si>
    <t>佐賀市上下水道局　財務課</t>
  </si>
  <si>
    <t>佐賀市上下水道事業管理者　　　金　丸　正　之</t>
  </si>
  <si>
    <t>佐賀市上下水道事業管理者　金　丸　正　之　様</t>
  </si>
  <si>
    <t>管理者</t>
  </si>
  <si>
    <t>副局長</t>
  </si>
  <si>
    <t>総務課長</t>
  </si>
  <si>
    <t>財務課長</t>
  </si>
  <si>
    <t>担当課長</t>
  </si>
  <si>
    <t xml:space="preserve">職氏名　　 </t>
  </si>
  <si>
    <t>工　　期</t>
  </si>
  <si>
    <t>工事番号</t>
  </si>
  <si>
    <t>現場代理人氏名</t>
  </si>
  <si>
    <t>　※５　各考査項目ごとの評定は、監督員は様式第２号の１、工事担当係長は様式第２号の２、検査員は様式第２号の３によるものとし、検査員の評定に先立ち、監督員、工事担当係長が記入する。</t>
  </si>
  <si>
    <t>検査完了日</t>
  </si>
  <si>
    <t>～</t>
  </si>
  <si>
    <t>出来形に関して重大な修補指示を行った。</t>
  </si>
  <si>
    <t>出来形が、測定項目、測定基準及び規格値を満足し、ばらつきが規格値の概ね８０％程度以内で、下記の「評定対象項目」の３項目以上が該当する。</t>
  </si>
  <si>
    <t>評定</t>
  </si>
  <si>
    <t>ばらつき</t>
  </si>
  <si>
    <t>a</t>
  </si>
  <si>
    <t>b</t>
  </si>
  <si>
    <t>ａ：　規格値の50％以内</t>
  </si>
  <si>
    <t>ｂ：　規格値の80％以内</t>
  </si>
  <si>
    <t>ｄ：　規格値を超えるものがある</t>
  </si>
  <si>
    <t>ｃ：　規格値の80％以上</t>
  </si>
  <si>
    <t>出来形が、測定項目、測定基準及び規格値を満足し、ばらつきが規格値の概ね５０％程度以内で、下記の「評定対象項目」の５項目以上が該当する。</t>
  </si>
  <si>
    <t xml:space="preserve"> ②　出来形管理とは、「土木工事施工管理基準」の測定項目、測定基準及び規格値に基づく形状寸法を確保する管理体系である。</t>
  </si>
  <si>
    <t>安全巡視、ＴＢＭ（Tool-Box-Meeting）、ＫＹ（危険予知）等を実施し、記録が整備されている。</t>
  </si>
  <si>
    <t>安全管理に臨機の措置を行った。</t>
  </si>
  <si>
    <t>契約図書に基づく施行上の義務につき指導書により改善指示を行った。</t>
  </si>
  <si>
    <t>定められた工事材料の検査義務を怠り、破壊検査を行った。</t>
  </si>
  <si>
    <t>設計図書と適合しない箇所があり、指導書により改善指示を行った｡</t>
  </si>
  <si>
    <t>自主的な工程管理がなされず、指導書により改善指示を行った。</t>
  </si>
  <si>
    <t>請負者の責により工期内に工事を完成させえなかった。</t>
  </si>
  <si>
    <t>請負者の対応による苦情が多い。または対応が悪くトラブルがあった。</t>
  </si>
  <si>
    <t>関係法令に違反する恐れがあったため、指導書により指示を行った。</t>
  </si>
  <si>
    <t>施行計画書が工事着手前に提出されていない。</t>
  </si>
  <si>
    <t>契約書第17条2項に基づき破壊検査を行った。</t>
  </si>
  <si>
    <t>出来形に関して重大な修補指示を行った。</t>
  </si>
  <si>
    <t>コンクリート構造物の肌が良い。</t>
  </si>
  <si>
    <t>様式第３号</t>
  </si>
  <si>
    <t>工事成績評定通知書</t>
  </si>
  <si>
    <t>　　　なお、評定の結果に疑問があるときは、この通知書を受け取った日から起算して１４日</t>
  </si>
  <si>
    <t>　　以内（この期間には休日を含み、末日が休日に当たるときはその次の休日でない日が末日</t>
  </si>
  <si>
    <t>記</t>
  </si>
  <si>
    <t>1.</t>
  </si>
  <si>
    <t>工事名</t>
  </si>
  <si>
    <t>2.</t>
  </si>
  <si>
    <t>工期</t>
  </si>
  <si>
    <t>から</t>
  </si>
  <si>
    <t>まで</t>
  </si>
  <si>
    <t>3.</t>
  </si>
  <si>
    <t>成工検査年月日</t>
  </si>
  <si>
    <t>4.</t>
  </si>
  <si>
    <t>評定の結果</t>
  </si>
  <si>
    <t>点（項目別評定点は別表のとおり）</t>
  </si>
  <si>
    <t>5.</t>
  </si>
  <si>
    <t>合否の判定</t>
  </si>
  <si>
    <t>合　格</t>
  </si>
  <si>
    <t>6.</t>
  </si>
  <si>
    <t>説明を求める書</t>
  </si>
  <si>
    <t>類の提出先及び</t>
  </si>
  <si>
    <t>問い合わせ先　</t>
  </si>
  <si>
    <t>※</t>
  </si>
  <si>
    <t>　工事完了後、瑕疵などが発生していることが判明した場合、評点の見直しが行われることがあります。</t>
  </si>
  <si>
    <t>御中</t>
  </si>
  <si>
    <t>2.</t>
  </si>
  <si>
    <t>から</t>
  </si>
  <si>
    <t>まで</t>
  </si>
  <si>
    <t>3.</t>
  </si>
  <si>
    <t>4.</t>
  </si>
  <si>
    <t>6.</t>
  </si>
  <si>
    <t>天端仕上げ、端部仕上げ等が良い。</t>
  </si>
  <si>
    <t>クラックがない。</t>
  </si>
  <si>
    <t>漏水がない。</t>
  </si>
  <si>
    <t>全体的な美観が良い</t>
  </si>
  <si>
    <t>00 評定しない</t>
  </si>
  <si>
    <t>※考査事項を記入し、考査する。考査項目は4項目～5項目とする。</t>
  </si>
  <si>
    <t>監督員</t>
  </si>
  <si>
    <t>検査員</t>
  </si>
  <si>
    <t>支承部の仕上げが良い。</t>
  </si>
  <si>
    <t>塗装の均一性が良い。</t>
  </si>
  <si>
    <t>細部まできめ細かな施工がされている。</t>
  </si>
  <si>
    <t>補修箇所がない。</t>
  </si>
  <si>
    <t>ケレンの施工状況が良好である。</t>
  </si>
  <si>
    <t>樹木の活着状況が良い。</t>
  </si>
  <si>
    <t>支柱の取り付けがきめ細かく施工されている。</t>
  </si>
  <si>
    <t>支柱の取り付けが堅固である。</t>
  </si>
  <si>
    <t>植栽帯の全体的な美観が良い。</t>
  </si>
  <si>
    <t>芝工、グラウンドカバーの仕上げがよい。</t>
  </si>
  <si>
    <t>既設構造物等とのすりつけが良い。</t>
  </si>
  <si>
    <t>きめ細やかな施工がなされている。</t>
  </si>
  <si>
    <t>設置位置に配慮がある。</t>
  </si>
  <si>
    <t>按分率（％）</t>
  </si>
  <si>
    <t>標識の向き、角度、支柱の通りが良い。</t>
  </si>
  <si>
    <t>標識板、支柱に変色がない。</t>
  </si>
  <si>
    <t>支柱基礎の埋め戻し等が入念に施工されている。</t>
  </si>
  <si>
    <t>全体的な取り扱いがしやすい。</t>
  </si>
  <si>
    <t>塗料の塗布が均一である。</t>
  </si>
  <si>
    <t>視認性が良い。</t>
  </si>
  <si>
    <t>接着状態が良い。</t>
  </si>
  <si>
    <t>06 評価しない</t>
  </si>
  <si>
    <t>施工前の清掃が入念に実施されている。</t>
  </si>
  <si>
    <t>マンホールの仕上げが良い。</t>
  </si>
  <si>
    <t>インバートの仕上げが良い</t>
  </si>
  <si>
    <t>舗装の仕上げが良い</t>
  </si>
  <si>
    <t>施工管理記録等から不可視部分の出来栄えの良さがうかがえる</t>
  </si>
  <si>
    <t>施工管理記録等から各種試験等がなされている</t>
  </si>
  <si>
    <t>管の通りが良い</t>
  </si>
  <si>
    <t>仕上がり状態が良く、全体的な美観に優れている</t>
  </si>
  <si>
    <t>（浚渫、海岸築造工事</t>
  </si>
  <si>
    <t>施工管理記録から不可視部分の出来ばえの良さがうかがえる。</t>
  </si>
  <si>
    <t>構造物の表面及び端部の仕上げがよい。</t>
  </si>
  <si>
    <t xml:space="preserve"> きめ細かな施工がなされている。</t>
  </si>
  <si>
    <t>品質管理項目に不足がなく規格値、試験基準値及び試験頻度を満足している。</t>
  </si>
  <si>
    <t>「評価対象項目」</t>
  </si>
  <si>
    <t>　　品質管理項目が“○”で非該当項目が無・・・・・ａ</t>
  </si>
  <si>
    <t>　　品質管理項目が“○”で非該当項目が３項目以上・・・・・ｄ</t>
  </si>
  <si>
    <t>建具の取り付け、作動が良い。</t>
  </si>
  <si>
    <t>関連工事（既存部分）との取り合いが良い。</t>
  </si>
  <si>
    <t>使い勝手や使用者の安全に対する配慮が適切である</t>
  </si>
  <si>
    <t>全体的な美観が良い。</t>
  </si>
  <si>
    <t>仕上り状態が良く、全体的な美観に優れている。</t>
  </si>
  <si>
    <t>主設備、関連設備、操作制御設備が全体的に統制されており、運転操作性が優れている。</t>
  </si>
  <si>
    <t>異常な振動、騒音がなく、動きもスムーズで、総合的な機能、運転性能が優れている。</t>
  </si>
  <si>
    <t>公共物としての安全、環境、維持管理への配慮が良い。</t>
  </si>
  <si>
    <t>溶接、塗装、組立等細部に渡る配慮が良い。</t>
  </si>
  <si>
    <t>構造物等にきめ細やかな施工がなされている。</t>
  </si>
  <si>
    <t>公共物としての安全、環境、維持管理等への配慮が良い。</t>
  </si>
  <si>
    <t>構造物とのすりつけが良い。</t>
  </si>
  <si>
    <t>制作上の補修痕跡がない。</t>
  </si>
  <si>
    <t>全体的な取扱いがしやすい。</t>
  </si>
  <si>
    <t>きめ細かな施工がなされている。</t>
  </si>
  <si>
    <t>既設構造物とのすりつけが良い。</t>
  </si>
  <si>
    <t>主設備、関連設備、操作制御設備が全体的に統制されており、運転操作性がすぐれている</t>
  </si>
  <si>
    <t>公共物としての安全、環境、維持管理への配慮が良い</t>
  </si>
  <si>
    <t>検査時の清掃がいきとどいている</t>
  </si>
  <si>
    <t>※該当項目が90％程度以上・・・ａ</t>
  </si>
  <si>
    <t>通りがよい。</t>
  </si>
  <si>
    <t>検査時の清掃がいきとどいている。</t>
  </si>
  <si>
    <t>仕上げがきめ細かく、全体的に美観が良い。</t>
  </si>
  <si>
    <t>護岸・根固・水制工事</t>
  </si>
  <si>
    <t>構造物の通りが良い。</t>
  </si>
  <si>
    <t>舗装の平坦性が良い。</t>
  </si>
  <si>
    <t>舗装工事</t>
  </si>
  <si>
    <t>構造物とのすりつけが良い</t>
  </si>
  <si>
    <t>製作上の補修痕跡がない</t>
  </si>
  <si>
    <t>全体的な取り扱いがしやすい</t>
  </si>
  <si>
    <t>きめ細かな施工がなされている</t>
  </si>
  <si>
    <t>関連工事との調整がなされ、全体に調和がよくとれた仕上がりである</t>
  </si>
  <si>
    <t>冷暖房衛生設備として高い品質・性能が確保されている</t>
  </si>
  <si>
    <t>運転及び保守点検に対する配慮が適切である</t>
  </si>
  <si>
    <t>工種①</t>
  </si>
  <si>
    <t>様式第２号の１－1</t>
  </si>
  <si>
    <t>様式第２号の１－2</t>
  </si>
  <si>
    <t>様式第２号の１－3</t>
  </si>
  <si>
    <t xml:space="preserve">様式第２号の１－4                                                                                                                                                                                              </t>
  </si>
  <si>
    <t xml:space="preserve">様式第２号の１－5                                                                                                                                                                                                  </t>
  </si>
  <si>
    <t>様式第２号の１－6</t>
  </si>
  <si>
    <t>様式第２号の１－7</t>
  </si>
  <si>
    <t>様式第２号の１－8－①</t>
  </si>
  <si>
    <t>様式第２号の１－8－②</t>
  </si>
  <si>
    <t>様式第２号の２－1</t>
  </si>
  <si>
    <t>様式第２号の２－2</t>
  </si>
  <si>
    <t>様式第２号の２－3</t>
  </si>
  <si>
    <t xml:space="preserve">様式第２号の３－1   </t>
  </si>
  <si>
    <t>様式第２号の３－2</t>
  </si>
  <si>
    <t>様式第２号の３－3</t>
  </si>
  <si>
    <t>様式第２号の３－4</t>
  </si>
  <si>
    <t>様式第２号の３－5</t>
  </si>
  <si>
    <t>様式第２号の３－6</t>
  </si>
  <si>
    <t>様式第２号の３－7</t>
  </si>
  <si>
    <t>様式第２号の３－8</t>
  </si>
  <si>
    <t>様式第２号の３－9</t>
  </si>
  <si>
    <t>様式第２号の３－10</t>
  </si>
  <si>
    <t>様式第２号の３－11</t>
  </si>
  <si>
    <t>様式第２号の３－12</t>
  </si>
  <si>
    <t>様式第２号の３－13</t>
  </si>
  <si>
    <t>様式第２号の３－14</t>
  </si>
  <si>
    <t>様式第２号の３－15</t>
  </si>
  <si>
    <t>様式第２号の３－16</t>
  </si>
  <si>
    <t>様式第２号の３－17</t>
  </si>
  <si>
    <t>様式第２号の３－18</t>
  </si>
  <si>
    <t>様式第２号の３－19</t>
  </si>
  <si>
    <t>工種②</t>
  </si>
  <si>
    <t>工種③</t>
  </si>
  <si>
    <t>契約書第17条2項に基づき</t>
  </si>
  <si>
    <t>破壊検査を行った。</t>
  </si>
  <si>
    <t>警告書で改善指示を行った。</t>
  </si>
  <si>
    <t>○</t>
  </si>
  <si>
    <t>指導書で改善指示を行った</t>
  </si>
  <si>
    <t>指導書で改善指示を行った。</t>
  </si>
  <si>
    <r>
      <t>上記1項目でも該当あれば・・・</t>
    </r>
    <r>
      <rPr>
        <sz val="11"/>
        <rFont val="ＭＳ Ｐゴシック"/>
        <family val="3"/>
      </rPr>
      <t>e</t>
    </r>
  </si>
  <si>
    <t>Ⅱ.工程管理</t>
  </si>
  <si>
    <t>安全管理に関する現場管理また</t>
  </si>
  <si>
    <t>上記該当あれば・・・d</t>
  </si>
  <si>
    <t>04 評価しない</t>
  </si>
  <si>
    <t>安全対策の不備により重大な</t>
  </si>
  <si>
    <t>災害等を受けた。</t>
  </si>
  <si>
    <t>安全対策に関し、警告書により</t>
  </si>
  <si>
    <t>上記1項目でも該当あれば・・・e</t>
  </si>
  <si>
    <t>上記1項目でも該当あれば・・・d</t>
  </si>
  <si>
    <t>関連工事との調整に関して、発注</t>
  </si>
  <si>
    <t>者の指示に従わなかったため、関</t>
  </si>
  <si>
    <t>連工事を含む工事全体の進捗に</t>
  </si>
  <si>
    <t>支障が生じた。</t>
  </si>
  <si>
    <t>対外関係に関し、警告書により</t>
  </si>
  <si>
    <t>～</t>
  </si>
  <si>
    <t>必須</t>
  </si>
  <si>
    <t>入札前に提出した調査資料等が虚為であった事実が判明した。</t>
  </si>
  <si>
    <t>承諾なしに権利義務等第三者譲渡又は承継を行った。</t>
  </si>
  <si>
    <t>宿舎環境等の使用人等に関する労働条件に問題があり、送検等された。</t>
  </si>
  <si>
    <t>産業廃棄物処理法に違反する不法投棄、砂利採取法に違反する無許可採取等、関係法令に違反する事実が判明した。</t>
  </si>
  <si>
    <t>当該工事関係者が贈収賄等により逮捕または公訴された。</t>
  </si>
  <si>
    <t>建設業法に違反する事実が判明した　EX）一括下請け、技術者の専任違反等</t>
  </si>
  <si>
    <t>入国管理法に違反する外国人の不法就労者が判明し、送検等された。</t>
  </si>
  <si>
    <t>使用人等の就労に関する労働基準法に違反する事実が判明し、送検等された。</t>
  </si>
  <si>
    <t>監督または検査の実施にあたり、職務の執行を妨げた。あるいは不当な政治力等の圧力をかけ、妨害した。</t>
  </si>
  <si>
    <t>下請代金遅延防止法第４条に規定する下請代金の支払いを期日以内に行っていない。あるいは不当に下請代金の額を減じている。あるいはそれに類する行為がある。</t>
  </si>
  <si>
    <t>過積載等の道路交通法違反により、逮捕または送検等された。</t>
  </si>
  <si>
    <t>８．評定点合計※７</t>
  </si>
  <si>
    <t>６．評定点計</t>
  </si>
  <si>
    <t>評定点（65+加減点合計）※１</t>
  </si>
  <si>
    <t>　　　　　評定にあたっては、担当課長及び工事担当係長との合議をもって行うものとする。</t>
  </si>
  <si>
    <t>　※６　法令遵守等の評定は、工事担当係長が行う。</t>
  </si>
  <si>
    <t>④評定</t>
  </si>
  <si>
    <t>４．なお、削除後の評価対象項目数が2項目以下の場合はｃ評定とする。</t>
  </si>
  <si>
    <t>２．削除項目のある場合は削除後の評価項目数を母数として、比率（％）計算の値で評定する。</t>
  </si>
  <si>
    <t>①評定</t>
  </si>
  <si>
    <t>　　品質管理項目が“○”で非該当項目が２項目・・・・・ｃ</t>
  </si>
  <si>
    <t>②評定</t>
  </si>
  <si>
    <t>　　　　　　　※上記該当項目を総合的に判断して、ａ、ｂ、ｃ、ｄ、ｅ評定を行う。</t>
  </si>
  <si>
    <t>　　　・特に評価すべき創意工夫事例を加点評価する。</t>
  </si>
  <si>
    <t xml:space="preserve"> 　　　※地域への貢献等とは、工事の施工にともなって、地域社会や住民に対する配慮等の貢献について、加点評価する。</t>
  </si>
  <si>
    <t>上記によらず評定→　〔理由：</t>
  </si>
  <si>
    <t>上記によらず評定した場合の評定（a～e)</t>
  </si>
  <si>
    <t>受注企業の社員に「指定暴力団」あるいは「指定暴力団の傘下組織（団体）」に所属する構成員、準構成員、企業舎弟等、暴力団関係者がいることが判明した。</t>
  </si>
  <si>
    <t>下請けに暴力団関係企業が入っていることが判明した。あるいは暴力団対策法第９条に記されている、砂利、砂、防音シート、軍手等の物品の納入、土木作業員やガードマンの受け入れ、土木作業員用の自動販売機の設置等を行っている事実が判明した。</t>
  </si>
  <si>
    <t>安全管理の措置が不適切であったために、死傷者を生じさせた工事関係者事故、または重大な損害を与えた公衆災害を起こした。</t>
  </si>
  <si>
    <t>施工体制台帳、施工体系図が不備で、監督職員から文書等による改善指示を行ったが、これに従わなかった。</t>
  </si>
  <si>
    <t>施工に先だち創意工夫または提案をもって工事を進めている。</t>
  </si>
  <si>
    <t>（ 監督員 ）</t>
  </si>
  <si>
    <t>（監督員）</t>
  </si>
  <si>
    <t>［記入方法］該当する項目に○、該当しない項目に×を記入する（評価対象外の項目は空白とする。）</t>
  </si>
  <si>
    <t>［記入方法］該当する項目に○を記入する。</t>
  </si>
  <si>
    <t>工事成績採点の考査項目の考査項目別運用表</t>
  </si>
  <si>
    <t>（検　査　員）</t>
  </si>
  <si>
    <t>該当する項目(a～c)を直接入力</t>
  </si>
  <si>
    <t>　工　　　　　　　種</t>
  </si>
  <si>
    <t>ｂ</t>
  </si>
  <si>
    <t>ｃ</t>
  </si>
  <si>
    <t>ｄ</t>
  </si>
  <si>
    <t>3.出来形及び出来ばえ</t>
  </si>
  <si>
    <t xml:space="preserve">  仕上げがきめ細かく、全体的に美観が良い。</t>
  </si>
  <si>
    <t>他の事項に該当しない場合。</t>
  </si>
  <si>
    <t>　仕上げが悪く、全体的に美観が悪い。</t>
  </si>
  <si>
    <t>コンクリート構造物工事</t>
  </si>
  <si>
    <t>Ⅲ.出来ばえ</t>
  </si>
  <si>
    <t>砂防構造物工事</t>
  </si>
  <si>
    <t>トンネル工事</t>
  </si>
  <si>
    <t>土　工　事</t>
  </si>
  <si>
    <t>（盛土・築堤工事等）</t>
  </si>
  <si>
    <t>切土工事</t>
  </si>
  <si>
    <t>鋼橋工事</t>
  </si>
  <si>
    <t>地すべり防止工事</t>
  </si>
  <si>
    <t>他の事項に該当しない場合。</t>
  </si>
  <si>
    <t>法面工事</t>
  </si>
  <si>
    <t>基礎工工事</t>
  </si>
  <si>
    <t>（地盤改良等を含む）</t>
  </si>
  <si>
    <t>塗装工事</t>
  </si>
  <si>
    <t>（工場塗装を除く）</t>
  </si>
  <si>
    <t>植栽工事</t>
  </si>
  <si>
    <t>標識工事</t>
  </si>
  <si>
    <t>区画線工事</t>
  </si>
  <si>
    <t>他の事項に該当しない場合。</t>
  </si>
  <si>
    <t>設備管工事</t>
  </si>
  <si>
    <t>港湾築造工事</t>
  </si>
  <si>
    <t>を含む）</t>
  </si>
  <si>
    <t>その他類似工事</t>
  </si>
  <si>
    <t>ｂ</t>
  </si>
  <si>
    <t>ｃ</t>
  </si>
  <si>
    <t>ｄ</t>
  </si>
  <si>
    <t>他の事項に該当しない場合。</t>
  </si>
  <si>
    <t>通信設備工事</t>
  </si>
  <si>
    <t>受変電設備工事</t>
  </si>
  <si>
    <t>冷暖房衛生設備工事</t>
  </si>
  <si>
    <t>※主な工種を３つ以内で考査し按分する。（各工種の工事費による）</t>
  </si>
  <si>
    <t>細　　別</t>
  </si>
  <si>
    <t>操作制御関係が、所定の機能を有しているとともに、必要な安全装置、保護装置の機能が書面で確認でき満足している</t>
  </si>
  <si>
    <t>設備の総合性能が設計図書のとおり確保され、内容が確認でき、満足している</t>
  </si>
  <si>
    <t>使用材料の品質が適切であることが書類で確認でき、必要な材料については監督職員の確認を受けて使用していることが確認できる（主要な材料について確認できない場合はｄ）</t>
  </si>
  <si>
    <t>完成図書において、単体品の製造年月日及び製造者が判断できる資料が整備されている。</t>
  </si>
  <si>
    <t>電気設備工事</t>
  </si>
  <si>
    <t>単体品（材料・部品組立後）の品質及び形状が均一で、設計図書等との適正が確認でき、証明書等が整備されている。ただし、JIS及び電気用品取締法施行例によるものは、単体品の証明書を省略できるものとする。</t>
  </si>
  <si>
    <t>設備の機能が設計図書等との適正が確認でき、その機能の証明書が整備されている。</t>
  </si>
  <si>
    <t>設備全体としての運転性能（工場及び現場試験結果）がよく、所定の能力を満足し書面で確認できる</t>
  </si>
  <si>
    <t>電気設備技術基準・消防設備技術基準等を満足している</t>
  </si>
  <si>
    <t>完成図書において、設備の機能（性能）が容易に判断できる資料等が整備されている</t>
  </si>
  <si>
    <t>完成図書において、単体品の製造年月日及び製造者が判断できる資料が整備されている</t>
  </si>
  <si>
    <t>操作制御関係が、所定の機能を有しているとともに、必要な安全装置、保護装置の機能が書面で確認でき、満足している</t>
  </si>
  <si>
    <t>項　　目　　別　　評　　定　　点</t>
  </si>
  <si>
    <t>様式第1号</t>
  </si>
  <si>
    <t>写真管理において、創意工夫を持って適切に管理している</t>
  </si>
  <si>
    <t>写真管理において、創意工夫を持って適切に管理している。</t>
  </si>
  <si>
    <t>検査監</t>
  </si>
  <si>
    <t>工事の成工認定について（通知）</t>
  </si>
  <si>
    <t>付けで請負契約を締結した下記工事については成工したことを認め</t>
  </si>
  <si>
    <t>　　　　ます。</t>
  </si>
  <si>
    <t>成工年月日</t>
  </si>
  <si>
    <t>使用材料の品質が適切であることが書類で確認でき、必要な材料については監督職員の確認を受けて使用していることが確認できる．（主要な材料について確認できない場合はｄ）</t>
  </si>
  <si>
    <t>工事成績採点の考査項目の考査項目別運用表</t>
  </si>
  <si>
    <t>　考査項目</t>
  </si>
  <si>
    <t>　細　　別</t>
  </si>
  <si>
    <t>１．創意工夫キーワード一覧表（創意工夫が多く見られるリスト）</t>
  </si>
  <si>
    <t>４.創意工夫　　　　　</t>
  </si>
  <si>
    <t>TEL　0952-33-1331</t>
  </si>
  <si>
    <t>Ⅰ.創意工夫</t>
  </si>
  <si>
    <t>キーワード</t>
  </si>
  <si>
    <t xml:space="preserve">    　評　価</t>
  </si>
  <si>
    <t>【創意工夫の詳細評価】</t>
  </si>
  <si>
    <t>　　　・加点は＋13点～０点の範囲とする。</t>
  </si>
  <si>
    <t xml:space="preserve"> ※1. 創意工夫においては、企業の工夫やノウハウにより特筆すべき便益があれば加点・抽出記載する。</t>
  </si>
  <si>
    <t xml:space="preserve"> ※2. 「２. 施工状況」「３. 出来形及び出来ばえ」においても創意工夫は加点対象とするが、企業努力を引き立たせるため本考査項目でも再評価する。</t>
  </si>
  <si>
    <t>管理基準を設定して、適切に管理している。</t>
  </si>
  <si>
    <t>管理基準等が作成され適切に管理している。</t>
  </si>
  <si>
    <t xml:space="preserve">出来形管理図及び出来形管理表が適切にまとめられており、確認できる。　    　   </t>
  </si>
  <si>
    <t>管理基準を設定して、適切に管理している。</t>
  </si>
  <si>
    <t>品質確保のための対策など、施工に関する工夫がみられる。</t>
  </si>
  <si>
    <t>管理基準を設定して、適切に管理している</t>
  </si>
  <si>
    <t>　　品質管理項目が“○”で非該当項目が３項目以上・・・ｄ</t>
  </si>
  <si>
    <t>　　0点</t>
  </si>
  <si>
    <t>－２０点</t>
  </si>
  <si>
    <t>－１５点</t>
  </si>
  <si>
    <t>－１３点</t>
  </si>
  <si>
    <t>－１０点</t>
  </si>
  <si>
    <t>－　８点</t>
  </si>
  <si>
    <t>－　５点</t>
  </si>
  <si>
    <t>－　３点</t>
  </si>
  <si>
    <t xml:space="preserve"> ※3. キーワードの評価（選定）及び詳細評価は、工事担当係長及び担当課長との合議をもって記述する。</t>
  </si>
  <si>
    <t xml:space="preserve">工事成績採点の考査項目の考査項目別運用表 </t>
  </si>
  <si>
    <t>（ 工事担当係長 ）</t>
  </si>
  <si>
    <t xml:space="preserve"> ｃ</t>
  </si>
  <si>
    <t>Ⅱ.工程管理</t>
  </si>
  <si>
    <t>工程管理がやや優れている。</t>
  </si>
  <si>
    <t>他の事項に該当しない場合。</t>
  </si>
  <si>
    <t>工程管理がやや不備である。</t>
  </si>
  <si>
    <t>工程管理が不備である。</t>
  </si>
  <si>
    <t>ｂ</t>
  </si>
  <si>
    <t>ｃ</t>
  </si>
  <si>
    <t>ｄ</t>
  </si>
  <si>
    <t>ｅ</t>
  </si>
  <si>
    <t>安全対策が非常に優れている</t>
  </si>
  <si>
    <t>安全対策がやや優れている</t>
  </si>
  <si>
    <t>他の事項に該当しない場合</t>
  </si>
  <si>
    <t>安全対策がやや不備である。</t>
  </si>
  <si>
    <t>安全対策が不備である。</t>
  </si>
  <si>
    <t xml:space="preserve"> </t>
  </si>
  <si>
    <t>評価</t>
  </si>
  <si>
    <t>設計図書と適合しない箇所があり、文書により修補指示を行った。</t>
  </si>
  <si>
    <t>1．施工体制</t>
  </si>
  <si>
    <t>Ⅰ.施工体制一般</t>
  </si>
  <si>
    <t>その他　（理由：</t>
  </si>
  <si>
    <t>塵芥処理等が適切に行われ、納まりの事前検討も十分実施され、良質な施工が伺える。</t>
  </si>
  <si>
    <t>建設業許可標識、労災保険関係成立票、建設業退職金共済組合への加入、有資格者一覧表、緊急時連絡等を適切な場所に掲示している。</t>
  </si>
  <si>
    <r>
      <t>建設業退職金共済制度の</t>
    </r>
    <r>
      <rPr>
        <sz val="11"/>
        <rFont val="ＭＳ Ｐゴシック"/>
        <family val="3"/>
      </rPr>
      <t>主旨を作業員等に説明するとともに</t>
    </r>
    <r>
      <rPr>
        <sz val="11"/>
        <rFont val="ＭＳ Ｐゴシック"/>
        <family val="3"/>
      </rPr>
      <t>、</t>
    </r>
    <r>
      <rPr>
        <sz val="11"/>
        <rFont val="ＭＳ Ｐゴシック"/>
        <family val="3"/>
      </rPr>
      <t>配布が受け払い簿等により適切に把握されている。</t>
    </r>
  </si>
  <si>
    <t>上記該当事項があれば・・・ｅ</t>
  </si>
  <si>
    <t>入力リスト</t>
  </si>
  <si>
    <t>○</t>
  </si>
  <si>
    <t>×</t>
  </si>
  <si>
    <t>仕上げが良い。</t>
  </si>
  <si>
    <t>通りが良い。</t>
  </si>
  <si>
    <t>端部処理が良い。</t>
  </si>
  <si>
    <t>構造物へのすりつけ等が良い。</t>
  </si>
  <si>
    <t>全体的な美観が良い。</t>
  </si>
  <si>
    <t>規定された勾配が確保されている。</t>
  </si>
  <si>
    <t>法面の浮き石除去等、表面が適切に施工されている。</t>
  </si>
  <si>
    <t>法面勾配の変化部には干渉部等を設け、適切に施工されている。</t>
  </si>
  <si>
    <t>施工面の木根等の除去が確実に施工されている。</t>
  </si>
  <si>
    <t>施工面には滞水防止等の処理が適切に行われている。</t>
  </si>
  <si>
    <t>関係構造物等との取り合いが適切に行われている。</t>
  </si>
  <si>
    <t>残土等は適切に処理されている。</t>
  </si>
  <si>
    <t>材料のかみ合わせがよい、またはクラックがない。</t>
  </si>
  <si>
    <t>天端、端部の仕上げがよい。</t>
  </si>
  <si>
    <t>既設構造物とのすりつけがよい。</t>
  </si>
  <si>
    <t>19 建築工事</t>
  </si>
  <si>
    <t>20 機械設備工事</t>
  </si>
  <si>
    <t>21 電気設備工事
照明設備工事
その他類似工事</t>
  </si>
  <si>
    <t>22 維持修繕工事</t>
  </si>
  <si>
    <t>23 通信設備工事
受変電設備工事
その他類似工事</t>
  </si>
  <si>
    <t>24 冷暖房衛生設備工事</t>
  </si>
  <si>
    <t>25 その他工事</t>
  </si>
  <si>
    <t>26 合併工事</t>
  </si>
  <si>
    <t>表面に補修箇所がない。</t>
  </si>
  <si>
    <t>部材表面に傷、錆がない。</t>
  </si>
  <si>
    <t>溶接に均一性がある。</t>
  </si>
  <si>
    <t>塗装に均一性がある。</t>
  </si>
  <si>
    <t>全体的な美観が良い。</t>
  </si>
  <si>
    <t>※該当項目が90％程度以上・・・・ａ</t>
  </si>
  <si>
    <t>品質管理項目に不足がなく規格値、試験基準値及び試験頻度を満足している。</t>
  </si>
  <si>
    <t>品質管理項目</t>
  </si>
  <si>
    <t>按分率</t>
  </si>
  <si>
    <t>「評価対象項目」</t>
  </si>
  <si>
    <t>　　品質管理項目が“○”で非該当項目が無・・・・・ａ</t>
  </si>
  <si>
    <t>　　品質管理項目が“○”で非該当項目が１項目・・・・・ｂ</t>
  </si>
  <si>
    <t>地山との取り合いが良い。</t>
  </si>
  <si>
    <t>天端、端部の仕上げが良い。</t>
  </si>
  <si>
    <t>施工管理記録等から不可視部分の出来ばえの良さがうかがえる。</t>
  </si>
  <si>
    <t>端部処理が良い。</t>
  </si>
  <si>
    <t>構造物へのすりつけ等が良い。</t>
  </si>
  <si>
    <t>雨水処理が良い。</t>
  </si>
  <si>
    <t>通りが良い。</t>
  </si>
  <si>
    <t>植生、吹付等の状態が均一である。</t>
  </si>
  <si>
    <t>はく離やｸﾗｯｸ等がない。</t>
  </si>
  <si>
    <t>土工関係の仕上げが良い。</t>
  </si>
  <si>
    <t>端部、天端仕上げが良い。</t>
  </si>
  <si>
    <t>施工管理記録等から不可視部分の出来栄えの良さがうかがえる。</t>
  </si>
  <si>
    <t>　</t>
  </si>
  <si>
    <t>○：該当する</t>
  </si>
  <si>
    <t>×：該当しない</t>
  </si>
  <si>
    <t>空白：評価対象外</t>
  </si>
  <si>
    <t>①評価数（○）</t>
  </si>
  <si>
    <t>②対象項目（○、×）</t>
  </si>
  <si>
    <t>③評価値（①/②）</t>
  </si>
  <si>
    <t>１．当該「評価対象項目」のうち、評価対象外の項目は削除する。</t>
  </si>
  <si>
    <t>３．評価値（　　％）＝（　　）評価値／（　　）対象評価項目数</t>
  </si>
  <si>
    <t>Ⅱ.配置技術者</t>
  </si>
  <si>
    <t>（現場代理人等）</t>
  </si>
  <si>
    <t>Ｅ</t>
  </si>
  <si>
    <t>Ｄ</t>
  </si>
  <si>
    <t>Ｃ</t>
  </si>
  <si>
    <t>Ｂ</t>
  </si>
  <si>
    <t>Ａ</t>
  </si>
  <si>
    <t>評　　　価</t>
  </si>
  <si>
    <t>ａ</t>
  </si>
  <si>
    <t>上記1項目でも該当あれば・・・ｄ</t>
  </si>
  <si>
    <r>
      <t>上記2項目以上該当あれば・・・</t>
    </r>
    <r>
      <rPr>
        <sz val="11"/>
        <rFont val="ＭＳ Ｐゴシック"/>
        <family val="3"/>
      </rPr>
      <t>e</t>
    </r>
  </si>
  <si>
    <t>○</t>
  </si>
  <si>
    <t>×</t>
  </si>
  <si>
    <t>施工管理に関して警告書により</t>
  </si>
  <si>
    <t>改善指示を行った。</t>
  </si>
  <si>
    <t>上記該当あれば・・・e</t>
  </si>
  <si>
    <t>評価数</t>
  </si>
  <si>
    <t>上記該当あれば・・・ｄ</t>
  </si>
  <si>
    <t>工程管理に関して警告書により</t>
  </si>
  <si>
    <t>a</t>
  </si>
  <si>
    <t>該当する項目（a～e）を直接入力</t>
  </si>
  <si>
    <t>a</t>
  </si>
  <si>
    <t>b</t>
  </si>
  <si>
    <t>c</t>
  </si>
  <si>
    <t>d</t>
  </si>
  <si>
    <t>e</t>
  </si>
  <si>
    <t>出来形が、測定項目、測定基準及び規格値を満足し、ばらつきが規格値の概ね５０％程度以内である。</t>
  </si>
  <si>
    <t>出来形が、測定項目、測定基準及び規格値を満足し、ばらつきが規格値の概ね８０％程度以内である。</t>
  </si>
  <si>
    <t>出来形が、測定項目、測定基準及び規格値を満足し、ａ及びｂに該当しない。</t>
  </si>
  <si>
    <t>出来形が、測定項目、測定基準及び規格値を満足せず、規格値を超えるものがあり、ばらつきが大きい。</t>
  </si>
  <si>
    <t>Ⅰ.出来形</t>
  </si>
  <si>
    <t>出来形管理図または出来形管理表が適切にまとめられており、確認できる。</t>
  </si>
  <si>
    <t>③</t>
  </si>
  <si>
    <t>その他（　　）</t>
  </si>
  <si>
    <t>出来形測定において、不可視部分の出来形が写真で的確に判断できる。</t>
  </si>
  <si>
    <t>写真管理基準の管理項目を満足している。</t>
  </si>
  <si>
    <t>製品の形状、寸法の設計値に対する実測値が許容範囲内であり、満足している。</t>
  </si>
  <si>
    <t>製品の性能、機能において、実測値が設計値以上となっており、満足している。</t>
  </si>
  <si>
    <t>e</t>
  </si>
  <si>
    <t>d</t>
  </si>
  <si>
    <t>出来形管理がやや不備である</t>
  </si>
  <si>
    <t>上記該当あれば　・・・ｄ</t>
  </si>
  <si>
    <t>上記該当あれば　・・・ｅ</t>
  </si>
  <si>
    <t>出来形の形状、寸法が設計値（設計図書）を満足し、バラツキが少ない。</t>
  </si>
  <si>
    <t>　</t>
  </si>
  <si>
    <r>
      <t>3</t>
    </r>
    <r>
      <rPr>
        <sz val="11"/>
        <rFont val="ＭＳ Ｐゴシック"/>
        <family val="3"/>
      </rPr>
      <t>7</t>
    </r>
    <r>
      <rPr>
        <sz val="11"/>
        <rFont val="ＭＳ Ｐゴシック"/>
        <family val="3"/>
      </rPr>
      <t>. その他　</t>
    </r>
    <r>
      <rPr>
        <sz val="11"/>
        <rFont val="ＭＳ Ｐゴシック"/>
        <family val="3"/>
      </rPr>
      <t>〔理由：</t>
    </r>
  </si>
  <si>
    <r>
      <t>38. その他　〔理由：</t>
    </r>
  </si>
  <si>
    <r>
      <t>39. その他　〔理由：</t>
    </r>
  </si>
  <si>
    <t>評点</t>
  </si>
  <si>
    <t>（直接入力）</t>
  </si>
  <si>
    <t>建設業法に違反する一括下請けがあった。</t>
  </si>
  <si>
    <t>施工体制が不備であり文書により改善指示を行った。</t>
  </si>
  <si>
    <t>現場代理人等の技術者配置が不備で、文書により改善指示を行った。</t>
  </si>
  <si>
    <t>評定工種</t>
  </si>
  <si>
    <t>　Ⅰ.出来形</t>
  </si>
  <si>
    <t>　Ⅱ.品質</t>
  </si>
  <si>
    <t>　Ⅲ.出来ばえ
　　　（検査員のみ）</t>
  </si>
  <si>
    <t>監督員
評価</t>
  </si>
  <si>
    <t>検査員
評価</t>
  </si>
  <si>
    <t>　 該当項目が50％程度未満・・・・ｄ</t>
  </si>
  <si>
    <t>　 該当項目が50％程度未満・・・ｄ</t>
  </si>
  <si>
    <t>　 該当項目が50％程度未満・・・ｄ</t>
  </si>
  <si>
    <t xml:space="preserve"> </t>
  </si>
  <si>
    <t>　 該当項目が75％～90％程度・・・ｂ</t>
  </si>
  <si>
    <t>　 該当項目が50％～75％程度・・・ｃ</t>
  </si>
  <si>
    <t>　 該当項目が50％程度未満・・・ｄ</t>
  </si>
  <si>
    <t>施行監理記録等から不可視部分の出来栄えの良さがうかがえる</t>
  </si>
  <si>
    <t>Ⅰ．創意工夫</t>
  </si>
  <si>
    <t>監督職員が文書で改善指示を行った。</t>
  </si>
  <si>
    <t>上記該当あれば・・・ｄ</t>
  </si>
  <si>
    <t>Ⅰ．地域への貢献度</t>
  </si>
  <si>
    <t>係長</t>
  </si>
  <si>
    <t>(①</t>
  </si>
  <si>
    <t>点）　×</t>
  </si>
  <si>
    <t>0.4 ＋（②</t>
  </si>
  <si>
    <t>①</t>
  </si>
  <si>
    <t>②</t>
  </si>
  <si>
    <t>0.2＋（③</t>
  </si>
  <si>
    <t>0.4　＝</t>
  </si>
  <si>
    <t>（６．評定点計</t>
  </si>
  <si>
    <t>点）　　－</t>
  </si>
  <si>
    <t>（７．法令遵守等</t>
  </si>
  <si>
    <t>点）　　＝</t>
  </si>
  <si>
    <t>リスト</t>
  </si>
  <si>
    <t>12.工種区分　Ⅰ.出来形</t>
  </si>
  <si>
    <t>01 土木一般</t>
  </si>
  <si>
    <t>02 機械・電気設備</t>
  </si>
  <si>
    <t>13.工種区分　Ⅱ.品質</t>
  </si>
  <si>
    <t>07 舗装工事</t>
  </si>
  <si>
    <t>14.工種区分　Ⅲ.出来ばえ</t>
  </si>
  <si>
    <t>01 コンクリート構造物工事
砂防構造物工事
海岸工事
トンネル工事</t>
  </si>
  <si>
    <t>02 土工事
（盛土、築堤工事等）</t>
  </si>
  <si>
    <t>03 切土工事</t>
  </si>
  <si>
    <t>04護岸・根固・水制工事</t>
  </si>
  <si>
    <t>05 鋼橋工事</t>
  </si>
  <si>
    <t>06 地すべり防止工事</t>
  </si>
  <si>
    <t>08 法面工事</t>
  </si>
  <si>
    <t>09 基礎工工事
（地盤改良等を含む）</t>
  </si>
  <si>
    <t>10 コンクリート橋工事</t>
  </si>
  <si>
    <t>11 塗装工事
（工場塗装を除く）</t>
  </si>
  <si>
    <t>12 植栽工事</t>
  </si>
  <si>
    <t>13 防護柵（網）工事</t>
  </si>
  <si>
    <t>14 標識工事</t>
  </si>
  <si>
    <t>15 区画線工事</t>
  </si>
  <si>
    <t>22 -</t>
  </si>
  <si>
    <t>03 建築工事</t>
  </si>
  <si>
    <t>01 土木工事</t>
  </si>
  <si>
    <t>02 建築工事</t>
  </si>
  <si>
    <t>03 機械設備工事</t>
  </si>
  <si>
    <t>04 電気設備工事</t>
  </si>
  <si>
    <t>05 合併工事</t>
  </si>
  <si>
    <t>16 下水道工事</t>
  </si>
  <si>
    <t>17 設備管工事</t>
  </si>
  <si>
    <t>18 港湾築造工事（浚渫、海岸築造工事を含む）</t>
  </si>
  <si>
    <t>出来形の性能、機能が設計値（設計図書）を満足し、バラツキが少ない。</t>
  </si>
  <si>
    <t>その他　（理由：</t>
  </si>
  <si>
    <t>品質管理項目に不足がなく規格値、試験基準値及び試験頻度を満足している。</t>
  </si>
  <si>
    <t>規格値を外れるものがあるが、</t>
  </si>
  <si>
    <t>"e"には該当しない</t>
  </si>
  <si>
    <t>上記によらず評価→　〔理由：</t>
  </si>
  <si>
    <t>a</t>
  </si>
  <si>
    <t>b</t>
  </si>
  <si>
    <t>上記によらず評価した場合の評価（a～e)</t>
  </si>
  <si>
    <t>（a～e)を直接入力</t>
  </si>
  <si>
    <t xml:space="preserve"> </t>
  </si>
  <si>
    <t>Ⅱ.品　質</t>
  </si>
  <si>
    <t>契約図書に基づく施工上の義務について、検査員から文書により指示を行った。</t>
  </si>
  <si>
    <t>監督員が文書で改善指示を行った。</t>
  </si>
  <si>
    <t xml:space="preserve"> Ⅱ.品　質</t>
  </si>
  <si>
    <t>※　主な工種を３つ以内で考査し按分する。（各工種の工事費による）</t>
  </si>
  <si>
    <t>合併工事として評定</t>
  </si>
  <si>
    <t>準備・後片づけ関係</t>
  </si>
  <si>
    <t>施工関係</t>
  </si>
  <si>
    <t>3.施工に伴う器具・工具・装置類の工夫又は、設備据付後の試運転調整の工夫</t>
  </si>
  <si>
    <t>4.コンクリート二次製品の利用等の代替材の適用と工夫</t>
  </si>
  <si>
    <t>5.土工、地盤改良、橋梁架設、舗装、コンクリート打設等の施工関係の工夫</t>
  </si>
  <si>
    <t>6.部材・機材等の運搬・吊り方式等を含む施工方法等の工夫</t>
  </si>
  <si>
    <t xml:space="preserve"> ( 検　査　員 )</t>
  </si>
  <si>
    <t>7.設備工事で、加工、組立等の工夫又は、電気工事の配線、配管等での工夫</t>
  </si>
  <si>
    <t>8.給排水・衛生設備工事等の配管・ポンプ類の凍結防止策、つなぎ等の工夫</t>
  </si>
  <si>
    <t>9.照明・視界確保等の工夫</t>
  </si>
  <si>
    <t>10.仮排水、仮道路、迂回路等の計画施工の工夫</t>
  </si>
  <si>
    <t>11. 運搬車両・施工機械等の工夫</t>
  </si>
  <si>
    <t>12. 支保工、型枠工、足場工及び仮桟橋、覆工版、山留め等の仮設工関係の工夫</t>
  </si>
  <si>
    <t>13. 施工管理及び品質向上等の工夫</t>
  </si>
  <si>
    <t>14. その他　〔理由：</t>
  </si>
  <si>
    <t>品質関係</t>
  </si>
  <si>
    <t>15. 集計ソフト等の活用と工夫</t>
  </si>
  <si>
    <t>16. 土工関係、設備関係、電気関係の工夫</t>
  </si>
  <si>
    <t>17. コンクリートの打設関係の工夫（材料、打設、養生、出来形・品質等）</t>
  </si>
  <si>
    <t>18. 鉄筋、ＰＣケーブル、コンクリート二次製品等の使用材料の工夫</t>
  </si>
  <si>
    <t>19. 配筋・溶接作業等に関係する工夫</t>
  </si>
  <si>
    <t>20. その他　〔理由：</t>
  </si>
  <si>
    <t>安全衛生関係</t>
  </si>
  <si>
    <t>21. 安全仮設備等の工夫（落下物、墜落・転落、挟まれ、看板、立入禁止柵、手摺り、足場等）</t>
  </si>
  <si>
    <t>22. 安全教育、技術向上講習会、安全パトロール、安全帯使用等に関する工夫</t>
  </si>
  <si>
    <t>23. 現場事務所、労務者宿舎等の居住空間及び設備等の工夫、</t>
  </si>
  <si>
    <t>24. 有毒ガス・可燃ガスの処理。及び粉塵防止策や作業中の換気等等の工夫</t>
  </si>
  <si>
    <t>26. 作業環境が厳しい現場での環境改善等の工夫</t>
  </si>
  <si>
    <t>規格値を外れるものがあるが、"e"には該当しない。</t>
  </si>
  <si>
    <t>①評価値</t>
  </si>
  <si>
    <t>コンクリート構造物の通りが良い。</t>
  </si>
  <si>
    <t xml:space="preserve">       ・該当ｷｰﾜｰﾄﾞ数の数と重みを勘案して評点する。</t>
  </si>
  <si>
    <t>25. 供用中の道路等の事故防止、一般車両突入時の被害軽減対策及び一般交通確保等のための工夫</t>
  </si>
  <si>
    <t>27. ゴミの減量化、アイドリングストップの励行等の地球環境への工夫</t>
  </si>
  <si>
    <t>28. その他　〔理由：</t>
  </si>
  <si>
    <t>1.測量・位置出しにおける工夫</t>
  </si>
  <si>
    <t>2.その他　〔理由：</t>
  </si>
  <si>
    <t>施工管理関係</t>
  </si>
  <si>
    <t>／10.5点</t>
  </si>
  <si>
    <t>／　10.5点</t>
  </si>
  <si>
    <t>29. 盛土の締固、場所打ち杭や既成杭の施工高さ等の施工に関係する工夫</t>
  </si>
  <si>
    <t>30. 施工計画書及び写真管理等の工夫</t>
  </si>
  <si>
    <t>31. 出来形、品質との計測関係等の工夫。及び集計、管理図等の工夫</t>
  </si>
  <si>
    <t>32. ＣＡＤ、施工管理ソフト、土量管理システム等の活用</t>
  </si>
  <si>
    <t>33. その他　〔理由：</t>
  </si>
  <si>
    <t>その他</t>
  </si>
  <si>
    <t>34. 自然・地盤条件による施工障害に対する工夫</t>
  </si>
  <si>
    <t>35. 厳しい周辺環境等、社会条件に対応するための工夫</t>
  </si>
  <si>
    <t>36. 周辺住民等に配慮するための工夫</t>
  </si>
  <si>
    <t>工程管理が非常に優れている</t>
  </si>
  <si>
    <t>　</t>
  </si>
  <si>
    <t>災害復旧工事及び施工条件の変更等による工期的な制約がある中で余裕をもって工事を完成させた。</t>
  </si>
  <si>
    <t>隣接する他の工事等との積極的な工程調整を行い、トラブルを回避した。</t>
  </si>
  <si>
    <t>地元調整を積極的に行い、トラブルも少なく、工期内に工事を完成させた。</t>
  </si>
  <si>
    <t>５．所属</t>
  </si>
  <si>
    <t>１．工事番号</t>
  </si>
  <si>
    <t>２．工事名</t>
  </si>
  <si>
    <t>８．現場代理人氏名</t>
  </si>
  <si>
    <t>１０．担当課立会人　 職氏名</t>
  </si>
  <si>
    <t>１１．検査員　　　　所属</t>
  </si>
  <si>
    <t>１２．工期</t>
  </si>
  <si>
    <t>１３．検査日時</t>
  </si>
  <si>
    <t>主任監督員</t>
  </si>
  <si>
    <t>一般監督員</t>
  </si>
  <si>
    <t>代休等を確保するなど、適切な人員管理と工程管理が地域住民に好印象を与えている。</t>
  </si>
  <si>
    <t>配置技術者（現場代理人等）の積極的な工程管理の姿勢が見られた。</t>
  </si>
  <si>
    <t>その他　〔理由：</t>
  </si>
  <si>
    <t>c</t>
  </si>
  <si>
    <t>該当する項目(a～e)を直接入力</t>
  </si>
  <si>
    <t>建設労働災害、公衆災害の防止への努力が顕著である。</t>
  </si>
  <si>
    <t>安全衛生管理体制を確立し、組織的に取り組んでいる。</t>
  </si>
  <si>
    <t>作業分担の範囲が施工体制台帳、施工体系図又は施工計画書で確認できる。</t>
  </si>
  <si>
    <t>01 土木工事</t>
  </si>
  <si>
    <t>工事カルテの登録申請は、監督員の確認を受けた上で契約後１０日以内に行われている。(500万円以上の工事）</t>
  </si>
  <si>
    <t>契約約款18条第１項第１号から５号に係わる設計図書の照査を行い施工を行っている。</t>
  </si>
  <si>
    <r>
      <t>休日の確保を行っている。(週</t>
    </r>
    <r>
      <rPr>
        <sz val="11"/>
        <rFont val="ＭＳ Ｐゴシック"/>
        <family val="3"/>
      </rPr>
      <t>40時間労働を基準とする。）</t>
    </r>
  </si>
  <si>
    <t>②  出来形とは、設計図書に示された工事目的物の形状寸法である。</t>
  </si>
  <si>
    <t>安全衛生管理活動が活発で他の模範となっている。</t>
  </si>
  <si>
    <t>安全管理に関する技術開発や創意工夫に取り組んでいる。</t>
  </si>
  <si>
    <t>安全協議会活動に積極的に取り組むなど、リーダーシップを発揮している。</t>
  </si>
  <si>
    <t>安全職場実現への取り組みが地域全体から評価されている。</t>
  </si>
  <si>
    <t>河川、海岸等の環境保全を具体的に実施した。</t>
  </si>
  <si>
    <t>周辺地域等の環境保全、貴重種等の動・植物への保護等に積極的に取り組んだ。</t>
  </si>
  <si>
    <t>現場事務所や作業現場の環境を周辺地域との景観に合わせる等、積極的に周辺地域との調和を図った。</t>
  </si>
  <si>
    <t>定期的に広報紙や現場見学会等を実施して、積極的に地域とのコミュニケーションを図った。</t>
  </si>
  <si>
    <t>地域生活に密着したゴミ拾い、道路清掃等のボランティア活動等へ積極的に参加し、地域に貢献した。</t>
  </si>
  <si>
    <t>災害時等に地域への援助・救援活動に積極的に協力した。</t>
  </si>
  <si>
    <t>点数</t>
  </si>
  <si>
    <t>1.指名停止３ヶ月以上</t>
  </si>
  <si>
    <t>2.指名停止２ヶ月以上３ヶ月未満</t>
  </si>
  <si>
    <t>3.指名停止１ヶ月以上２ヶ月未満</t>
  </si>
  <si>
    <t>4.指名停止２週間以上１ヶ月未満</t>
  </si>
  <si>
    <t>5.文書注意</t>
  </si>
  <si>
    <t>6.口頭注意</t>
  </si>
  <si>
    <t>7.工事関係者事故または公衆災害が発生したが、ﾋｭｰﾏﾝｴﾗｰ等軽微なため、口頭注意以上の</t>
  </si>
  <si>
    <t>　処分がなかった場合（不問で処分した案件。もらい事故や交通事故は含まない。）</t>
  </si>
  <si>
    <t>／ 100点</t>
  </si>
  <si>
    <t>8.項目該当なし</t>
  </si>
  <si>
    <t xml:space="preserve"> 考査項目　　　　　　</t>
  </si>
  <si>
    <t xml:space="preserve">  細　　　別</t>
  </si>
  <si>
    <t>５.社会性等　　　　　</t>
  </si>
  <si>
    <t>Ⅰ地域への貢献等</t>
  </si>
  <si>
    <t xml:space="preserve"> 地域への貢献が非常に優れている。</t>
  </si>
  <si>
    <t xml:space="preserve"> 地域への貢献がやや優れている。</t>
  </si>
  <si>
    <t>他の項目に該当しない場合。</t>
  </si>
  <si>
    <t>　　  ※上記該当項目を総合的に判断して、ａ、ｂ、ｃ評価を行う。</t>
  </si>
  <si>
    <t>(工事担当係長)</t>
  </si>
  <si>
    <t xml:space="preserve"> 考査項目</t>
  </si>
  <si>
    <t xml:space="preserve">  法令遵守等の該当項目一覧表          </t>
  </si>
  <si>
    <t>７.法令遵守等</t>
  </si>
  <si>
    <t>　　　　　　　　　　　　　　　措　　置　　内　　容</t>
  </si>
  <si>
    <t xml:space="preserve">    　　　点　　数</t>
  </si>
  <si>
    <t xml:space="preserve">  ①　本評価項目（8.法令遵守等）で評価する事例は、「工事の施工にあたり、工事関係者が下記の適応事例で上表の措置があった」場合に適用する。</t>
  </si>
  <si>
    <t>建築物の通り、形状が良い。</t>
  </si>
  <si>
    <t>仕上げの均一性、平坦性が良い。</t>
  </si>
  <si>
    <t>機能面での配慮が適切である。</t>
  </si>
  <si>
    <t>防水の納まりが良好である。</t>
  </si>
  <si>
    <t>維持修繕工事</t>
  </si>
  <si>
    <t>小構造物等にも最新の注意が払われている。</t>
  </si>
  <si>
    <t>その他工事</t>
  </si>
  <si>
    <t>評価値</t>
  </si>
  <si>
    <t>　　　評価値×按分率</t>
  </si>
  <si>
    <r>
      <t>夜間や休日等の作業が少なく、工期が完了する7日前（</t>
    </r>
    <r>
      <rPr>
        <sz val="11"/>
        <rFont val="ＭＳ Ｐゴシック"/>
        <family val="3"/>
      </rPr>
      <t>1,000万円以下の工事は3日前)までに検査関係書類が提出された</t>
    </r>
    <r>
      <rPr>
        <sz val="11"/>
        <rFont val="ＭＳ Ｐゴシック"/>
        <family val="3"/>
      </rPr>
      <t>。</t>
    </r>
  </si>
  <si>
    <t>使用材料の品質が適切であることが書類で確認でき、必要な材料については監督職員の確認を受けて使用していることが確認できる．(主要な材料について確認できない場合はｄ）</t>
  </si>
  <si>
    <t>使用材料の品質が適切であることが書類で確認でき、必要な材料については監督職員の確認を受けて使用していることが確認できる｡(主要な材料について確認できない場合はｄ）</t>
  </si>
  <si>
    <t xml:space="preserve">  ②  「工事の施工にあたり」とは、請負契約書の記載内容（工事名、工期、施工場所等）を履行することに限定する。</t>
  </si>
  <si>
    <t xml:space="preserve">  ③　「工事関係者」とは、②を履行する工事現場に従事する現場代理人、監理技術者、主任技術者、品質証明員、請負会社の現場従事職員及び②を履行するために下請契約し、
    その履行をするために従事する者に限定する。</t>
  </si>
  <si>
    <t>　【上記で評価する場合の適応事例】</t>
  </si>
  <si>
    <t>(　検　査　員　)</t>
  </si>
  <si>
    <t xml:space="preserve">  　細　　別</t>
  </si>
  <si>
    <t>施工管理が優れている。</t>
  </si>
  <si>
    <t>施工管理がやや優れている。</t>
  </si>
  <si>
    <t>施工管理がやや不備である。</t>
  </si>
  <si>
    <t>施工管理が不備である。</t>
  </si>
  <si>
    <t xml:space="preserve">    該当項目が90％程度以上・・・・・・・・・ａ</t>
  </si>
  <si>
    <t xml:space="preserve">    該当項目が80％～90％程度・・・・・・・・ｂ</t>
  </si>
  <si>
    <t xml:space="preserve">    該当項目が60％～80％程度・・・・・・・・ｃ</t>
  </si>
  <si>
    <t xml:space="preserve">    該当項目が60％程度以下・・・・・・・・・ｄ</t>
  </si>
  <si>
    <t xml:space="preserve"> (　検　査　員　)</t>
  </si>
  <si>
    <t>3.出来形及び出来ばえ</t>
  </si>
  <si>
    <t>　　</t>
  </si>
  <si>
    <t>Ⅰ.出来形</t>
  </si>
  <si>
    <t>［評価対象項目］</t>
  </si>
  <si>
    <t>出来形測定において不可視部分の出来形が写真で的確に判断出来る。　　 　</t>
  </si>
  <si>
    <t>写真管理基準の管理項目を満足している。</t>
  </si>
  <si>
    <t>上記１項目でも該当あれば</t>
  </si>
  <si>
    <t>写真で設計基準値と実測値が確認出来る。</t>
  </si>
  <si>
    <t>・・・・ｅ</t>
  </si>
  <si>
    <t xml:space="preserve"> ①　出来形とは、設計図書に示された工事目的物の形状寸法である。</t>
  </si>
  <si>
    <t>ｂ</t>
  </si>
  <si>
    <t>ｃ</t>
  </si>
  <si>
    <t>ｄ</t>
  </si>
  <si>
    <t>ｅ</t>
  </si>
  <si>
    <t>出来形管理図または出来形管理表が適切にまとめられており、確認できる</t>
  </si>
  <si>
    <t>出来形測定において、不可視部分の出来形が写真で的確に判断できる</t>
  </si>
  <si>
    <t>写真管理基準の管理項目を満足している</t>
  </si>
  <si>
    <t>製品の形状、寸法の設計値に対する実測値が、許容範囲内であり、満足している</t>
  </si>
  <si>
    <t>製品の性能、機能において、実測値が設計値以上となっており、満足している</t>
  </si>
  <si>
    <t>・・・・ｅ</t>
  </si>
  <si>
    <t>3.出来形及び出来栄え</t>
  </si>
  <si>
    <t>+2.0</t>
  </si>
  <si>
    <t>副課長</t>
  </si>
  <si>
    <t>係</t>
  </si>
  <si>
    <t>引渡し日</t>
  </si>
  <si>
    <t>（公印省略）</t>
  </si>
  <si>
    <t>７．受注者名</t>
  </si>
  <si>
    <t>受注次郎</t>
  </si>
  <si>
    <t>４．受注金額</t>
  </si>
  <si>
    <t>受注金額</t>
  </si>
  <si>
    <t>受注者名</t>
  </si>
  <si>
    <t>受注金額2500万円(建築は5000万円)以上の工事については専任の主任技術者を配置している。</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</si>
</sst>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00"/>
    <numFmt numFmtId="179" formatCode="0.000%"/>
    <numFmt numFmtId="180" formatCode="0.0000%"/>
    <numFmt numFmtId="181" formatCode="0.00000%"/>
    <numFmt numFmtId="182" formatCode="0.000000%"/>
    <numFmt numFmtId="183" formatCode="&quot;¥&quot;#,##0_);[Red]\(&quot;¥&quot;#,##0\)"/>
    <numFmt numFmtId="184" formatCode="0_ "/>
    <numFmt numFmtId="185" formatCode="&quot;第&quot;####&quot;号&quot;"/>
    <numFmt numFmtId="186" formatCode="&quot;第&quot;0####&quot;号&quot;"/>
    <numFmt numFmtId="187" formatCode="&quot;第0&quot;0####&quot;号&quot;"/>
    <numFmt numFmtId="188" formatCode="&quot;佐市契検第&quot;###&quot;号&quot;"/>
    <numFmt numFmtId="189" formatCode="00000000"/>
    <numFmt numFmtId="190" formatCode="&quot;第&quot;##########&quot;号&quot;"/>
    <numFmt numFmtId="191" formatCode="0.0_ "/>
    <numFmt numFmtId="192" formatCode="0.0_);[Red]\(0.0\)"/>
    <numFmt numFmtId="193" formatCode="0.00_ "/>
    <numFmt numFmtId="194" formatCode="&quot;佐水財第&quot;###&quot;号&quot;"/>
  </numFmts>
  <fonts count="58">
    <font>
      <sz val="11"/>
      <name val="ＭＳ Ｐゴシック"/>
      <family val="3"/>
    </font>
    <font>
      <sz val="14"/>
      <name val="ＭＳ Ｐゴシック"/>
      <family val="3"/>
    </font>
    <font>
      <sz val="6"/>
      <name val="ＭＳ Ｐゴシック"/>
      <family val="3"/>
    </font>
    <font>
      <sz val="10"/>
      <name val="ＭＳ Ｐゴシック"/>
      <family val="3"/>
    </font>
    <font>
      <sz val="11"/>
      <color indexed="10"/>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b/>
      <sz val="11"/>
      <color indexed="12"/>
      <name val="ＭＳ Ｐゴシック"/>
      <family val="3"/>
    </font>
    <font>
      <sz val="11"/>
      <color indexed="12"/>
      <name val="ＭＳ Ｐゴシック"/>
      <family val="3"/>
    </font>
    <font>
      <b/>
      <sz val="11"/>
      <color indexed="10"/>
      <name val="ＭＳ 明朝"/>
      <family val="1"/>
    </font>
    <font>
      <sz val="11"/>
      <color indexed="8"/>
      <name val="ＭＳ Ｐゴシック"/>
      <family val="3"/>
    </font>
    <font>
      <sz val="11"/>
      <color indexed="57"/>
      <name val="ＭＳ Ｐゴシック"/>
      <family val="3"/>
    </font>
    <font>
      <b/>
      <sz val="16"/>
      <name val="ＭＳ Ｐゴシック"/>
      <family val="3"/>
    </font>
    <font>
      <sz val="11"/>
      <name val="ＭＳ 明朝"/>
      <family val="1"/>
    </font>
    <font>
      <b/>
      <sz val="12"/>
      <name val="ＭＳ Ｐゴシック"/>
      <family val="3"/>
    </font>
    <font>
      <b/>
      <sz val="14"/>
      <name val="ＭＳ Ｐゴシック"/>
      <family val="3"/>
    </font>
    <font>
      <sz val="12"/>
      <name val="ＭＳ Ｐゴシック"/>
      <family val="3"/>
    </font>
    <font>
      <sz val="18"/>
      <name val="ＭＳ Ｐゴシック"/>
      <family val="3"/>
    </font>
    <font>
      <b/>
      <i/>
      <sz val="20"/>
      <color indexed="10"/>
      <name val="ＭＳ Ｐゴシック"/>
      <family val="3"/>
    </font>
    <font>
      <sz val="9"/>
      <name val="ＭＳ 明朝"/>
      <family val="1"/>
    </font>
    <font>
      <sz val="10"/>
      <name val="ＭＳ 明朝"/>
      <family val="1"/>
    </font>
    <font>
      <sz val="12"/>
      <name val="ＭＳ 明朝"/>
      <family val="1"/>
    </font>
    <font>
      <sz val="11"/>
      <color indexed="10"/>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22"/>
        <bgColor indexed="64"/>
      </patternFill>
    </fill>
    <fill>
      <patternFill patternType="lightUp">
        <bgColor indexed="22"/>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dotted">
        <color indexed="23"/>
      </bottom>
    </border>
    <border>
      <left style="thin"/>
      <right style="thin"/>
      <top style="medium"/>
      <bottom>
        <color indexed="63"/>
      </bottom>
    </border>
    <border>
      <left style="medium"/>
      <right>
        <color indexed="63"/>
      </right>
      <top>
        <color indexed="63"/>
      </top>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medium"/>
      <right style="medium"/>
      <top style="medium"/>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color indexed="63"/>
      </bottom>
    </border>
    <border>
      <left>
        <color indexed="63"/>
      </left>
      <right style="medium"/>
      <top style="thin"/>
      <bottom style="thin"/>
    </border>
    <border>
      <left style="medium"/>
      <right>
        <color indexed="63"/>
      </right>
      <top style="thin"/>
      <bottom style="thin"/>
    </border>
    <border>
      <left style="medium"/>
      <right>
        <color indexed="63"/>
      </right>
      <top style="medium"/>
      <bottom>
        <color indexed="63"/>
      </bottom>
    </border>
    <border>
      <left style="medium"/>
      <right>
        <color indexed="63"/>
      </right>
      <top style="medium"/>
      <bottom style="thin"/>
    </border>
    <border>
      <left>
        <color indexed="63"/>
      </left>
      <right style="thin"/>
      <top>
        <color indexed="63"/>
      </top>
      <bottom style="medium"/>
    </border>
    <border>
      <left style="thin"/>
      <right style="medium"/>
      <top style="thin"/>
      <bottom style="medium"/>
    </border>
    <border>
      <left>
        <color indexed="63"/>
      </left>
      <right style="double"/>
      <top style="double"/>
      <bottom style="double"/>
    </border>
    <border>
      <left style="medium"/>
      <right>
        <color indexed="63"/>
      </right>
      <top style="double"/>
      <bottom>
        <color indexed="63"/>
      </bottom>
    </border>
    <border>
      <left>
        <color indexed="63"/>
      </left>
      <right style="double"/>
      <top style="double"/>
      <bottom>
        <color indexed="63"/>
      </bottom>
    </border>
    <border>
      <left>
        <color indexed="63"/>
      </left>
      <right>
        <color indexed="63"/>
      </right>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medium"/>
      <right>
        <color indexed="63"/>
      </right>
      <top>
        <color indexed="63"/>
      </top>
      <bottom style="double"/>
    </border>
    <border>
      <left>
        <color indexed="63"/>
      </left>
      <right>
        <color indexed="63"/>
      </right>
      <top>
        <color indexed="63"/>
      </top>
      <bottom style="double"/>
    </border>
    <border>
      <left style="medium"/>
      <right>
        <color indexed="63"/>
      </right>
      <top style="thin"/>
      <bottom>
        <color indexed="63"/>
      </bottom>
    </border>
    <border>
      <left style="double"/>
      <right style="medium"/>
      <top style="double"/>
      <bottom>
        <color indexed="63"/>
      </bottom>
    </border>
    <border>
      <left style="double"/>
      <right style="medium"/>
      <top>
        <color indexed="63"/>
      </top>
      <bottom style="double"/>
    </border>
    <border>
      <left style="double"/>
      <right style="medium"/>
      <top style="double"/>
      <bottom style="double"/>
    </border>
    <border diagonalUp="1">
      <left style="thin"/>
      <right style="medium"/>
      <top style="thin"/>
      <bottom style="thin"/>
      <diagonal style="thin"/>
    </border>
    <border>
      <left style="thin"/>
      <right style="medium"/>
      <top style="thin"/>
      <bottom>
        <color indexed="63"/>
      </bottom>
    </border>
    <border>
      <left style="medium"/>
      <right>
        <color indexed="63"/>
      </right>
      <top style="double"/>
      <bottom style="double"/>
    </border>
    <border>
      <left>
        <color indexed="63"/>
      </left>
      <right style="medium"/>
      <top style="thin"/>
      <bottom>
        <color indexed="63"/>
      </bottom>
    </border>
    <border>
      <left style="double"/>
      <right>
        <color indexed="63"/>
      </right>
      <top style="double"/>
      <bottom style="double"/>
    </border>
    <border>
      <left>
        <color indexed="63"/>
      </left>
      <right style="thin"/>
      <top style="double"/>
      <bottom style="double"/>
    </border>
    <border>
      <left>
        <color indexed="63"/>
      </left>
      <right style="medium"/>
      <top style="medium"/>
      <bottom style="thin"/>
    </border>
    <border>
      <left>
        <color indexed="63"/>
      </left>
      <right style="medium"/>
      <top style="double"/>
      <bottom>
        <color indexed="63"/>
      </bottom>
    </border>
    <border>
      <left>
        <color indexed="63"/>
      </left>
      <right style="medium"/>
      <top>
        <color indexed="63"/>
      </top>
      <bottom style="double"/>
    </border>
    <border>
      <left>
        <color indexed="63"/>
      </left>
      <right>
        <color indexed="63"/>
      </right>
      <top style="double"/>
      <bottom style="double"/>
    </border>
    <border>
      <left style="thin"/>
      <right style="medium"/>
      <top>
        <color indexed="63"/>
      </top>
      <bottom style="thin"/>
    </border>
    <border diagonalUp="1">
      <left style="thin"/>
      <right>
        <color indexed="63"/>
      </right>
      <top style="thin"/>
      <bottom style="thin"/>
      <diagonal style="thin"/>
    </border>
    <border>
      <left style="medium"/>
      <right style="thin"/>
      <top style="double"/>
      <bottom style="double"/>
    </border>
    <border>
      <left style="medium"/>
      <right style="double"/>
      <top style="double"/>
      <bottom style="double"/>
    </border>
    <border>
      <left>
        <color indexed="63"/>
      </left>
      <right style="medium"/>
      <top>
        <color indexed="63"/>
      </top>
      <bottom style="dotted">
        <color indexed="23"/>
      </bottom>
    </border>
    <border>
      <left style="medium"/>
      <right style="double"/>
      <top style="double"/>
      <bottom>
        <color indexed="63"/>
      </bottom>
    </border>
    <border>
      <left style="medium"/>
      <right style="double"/>
      <top>
        <color indexed="63"/>
      </top>
      <bottom>
        <color indexed="63"/>
      </bottom>
    </border>
    <border>
      <left style="medium"/>
      <right>
        <color indexed="63"/>
      </right>
      <top>
        <color indexed="63"/>
      </top>
      <bottom style="thin"/>
    </border>
    <border diagonalUp="1">
      <left>
        <color indexed="63"/>
      </left>
      <right style="medium"/>
      <top style="thin"/>
      <bottom style="thin"/>
      <diagonal style="thin"/>
    </border>
    <border>
      <left style="medium"/>
      <right style="thin"/>
      <top>
        <color indexed="63"/>
      </top>
      <bottom style="thin"/>
    </border>
    <border>
      <left>
        <color indexed="63"/>
      </left>
      <right>
        <color indexed="63"/>
      </right>
      <top style="medium"/>
      <bottom>
        <color indexed="63"/>
      </bottom>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medium"/>
      <top>
        <color indexed="63"/>
      </top>
      <bottom style="thin"/>
    </border>
    <border>
      <left>
        <color indexed="63"/>
      </left>
      <right style="thin"/>
      <top style="thin"/>
      <bottom style="medium"/>
    </border>
    <border>
      <left style="thin"/>
      <right>
        <color indexed="63"/>
      </right>
      <top style="medium"/>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style="thin"/>
      <top style="thin"/>
      <bottom style="medium"/>
    </border>
    <border>
      <left style="double"/>
      <right style="double"/>
      <top style="double"/>
      <bottom style="double"/>
    </border>
    <border>
      <left>
        <color indexed="63"/>
      </left>
      <right style="thin"/>
      <top style="double"/>
      <bottom>
        <color indexed="63"/>
      </bottom>
    </border>
    <border>
      <left>
        <color indexed="63"/>
      </left>
      <right style="thin"/>
      <top>
        <color indexed="63"/>
      </top>
      <bottom style="double"/>
    </border>
    <border>
      <left style="double"/>
      <right style="thin"/>
      <top style="double"/>
      <bottom>
        <color indexed="63"/>
      </bottom>
    </border>
    <border>
      <left style="double"/>
      <right style="thin"/>
      <top style="double"/>
      <bottom style="double"/>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thin"/>
      <right style="medium"/>
      <top style="medium"/>
      <bottom>
        <color indexed="63"/>
      </bottom>
    </border>
    <border>
      <left>
        <color indexed="63"/>
      </left>
      <right style="thin"/>
      <top style="medium"/>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6" fillId="0" borderId="0" applyNumberFormat="0" applyFill="0" applyBorder="0" applyAlignment="0" applyProtection="0"/>
    <xf numFmtId="0" fontId="57" fillId="32" borderId="0" applyNumberFormat="0" applyBorder="0" applyAlignment="0" applyProtection="0"/>
  </cellStyleXfs>
  <cellXfs count="1042">
    <xf numFmtId="0" fontId="0" fillId="0" borderId="0" xfId="0"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0" xfId="0" applyBorder="1" applyAlignment="1">
      <alignment/>
    </xf>
    <xf numFmtId="0" fontId="0" fillId="33" borderId="10" xfId="0" applyFill="1" applyBorder="1" applyAlignment="1">
      <alignment horizontal="center"/>
    </xf>
    <xf numFmtId="0" fontId="0" fillId="0" borderId="10" xfId="0" applyFill="1"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horizontal="center"/>
    </xf>
    <xf numFmtId="0" fontId="0" fillId="34" borderId="10" xfId="0" applyFill="1" applyBorder="1" applyAlignment="1">
      <alignment horizontal="center"/>
    </xf>
    <xf numFmtId="0" fontId="0" fillId="34" borderId="11" xfId="0" applyFill="1" applyBorder="1" applyAlignment="1">
      <alignment horizontal="center"/>
    </xf>
    <xf numFmtId="0" fontId="0" fillId="0" borderId="14" xfId="0" applyBorder="1" applyAlignment="1">
      <alignment/>
    </xf>
    <xf numFmtId="0" fontId="0" fillId="34" borderId="10" xfId="0" applyFill="1" applyBorder="1" applyAlignment="1">
      <alignment/>
    </xf>
    <xf numFmtId="0" fontId="0" fillId="0" borderId="15" xfId="0" applyBorder="1" applyAlignment="1">
      <alignment/>
    </xf>
    <xf numFmtId="0" fontId="0" fillId="0" borderId="0" xfId="0" applyBorder="1" applyAlignment="1">
      <alignment horizontal="right"/>
    </xf>
    <xf numFmtId="0" fontId="0" fillId="0" borderId="0" xfId="0" applyBorder="1" applyAlignment="1">
      <alignment/>
    </xf>
    <xf numFmtId="0" fontId="0" fillId="0" borderId="16" xfId="0" applyBorder="1" applyAlignment="1">
      <alignment/>
    </xf>
    <xf numFmtId="0" fontId="0" fillId="0" borderId="0" xfId="0" applyBorder="1" applyAlignment="1">
      <alignment/>
    </xf>
    <xf numFmtId="0" fontId="0" fillId="0" borderId="0" xfId="0" applyBorder="1" applyAlignment="1">
      <alignment wrapText="1"/>
    </xf>
    <xf numFmtId="0" fontId="0" fillId="0" borderId="0" xfId="0" applyFont="1" applyBorder="1" applyAlignment="1">
      <alignment/>
    </xf>
    <xf numFmtId="0" fontId="0" fillId="34" borderId="11" xfId="0" applyFont="1" applyFill="1" applyBorder="1" applyAlignment="1">
      <alignment horizontal="center"/>
    </xf>
    <xf numFmtId="0" fontId="0" fillId="0" borderId="0" xfId="0" applyBorder="1" applyAlignment="1">
      <alignment horizontal="left" wrapText="1"/>
    </xf>
    <xf numFmtId="0" fontId="0" fillId="0" borderId="0" xfId="0" applyBorder="1" applyAlignment="1">
      <alignment horizontal="left"/>
    </xf>
    <xf numFmtId="0" fontId="0" fillId="34" borderId="10" xfId="0" applyFill="1" applyBorder="1" applyAlignment="1">
      <alignment vertical="top" wrapText="1"/>
    </xf>
    <xf numFmtId="0" fontId="0" fillId="0" borderId="0" xfId="0" applyFill="1" applyBorder="1" applyAlignment="1">
      <alignment/>
    </xf>
    <xf numFmtId="0" fontId="0" fillId="0" borderId="17" xfId="0" applyBorder="1" applyAlignment="1">
      <alignment/>
    </xf>
    <xf numFmtId="0" fontId="0" fillId="0" borderId="18" xfId="0" applyBorder="1" applyAlignment="1">
      <alignment/>
    </xf>
    <xf numFmtId="0" fontId="0" fillId="0" borderId="0" xfId="0" applyFont="1" applyAlignment="1">
      <alignment/>
    </xf>
    <xf numFmtId="0" fontId="0" fillId="0" borderId="0" xfId="0" applyAlignment="1">
      <alignment horizontal="right"/>
    </xf>
    <xf numFmtId="0" fontId="0" fillId="0" borderId="0" xfId="0" applyFont="1" applyBorder="1" applyAlignment="1">
      <alignment/>
    </xf>
    <xf numFmtId="0" fontId="0" fillId="0" borderId="0" xfId="0" applyFont="1" applyFill="1" applyBorder="1" applyAlignment="1">
      <alignment/>
    </xf>
    <xf numFmtId="0" fontId="0" fillId="0" borderId="19" xfId="0" applyFont="1" applyBorder="1" applyAlignment="1">
      <alignment/>
    </xf>
    <xf numFmtId="0" fontId="0" fillId="0" borderId="18" xfId="0" applyFont="1" applyBorder="1" applyAlignment="1">
      <alignment/>
    </xf>
    <xf numFmtId="0" fontId="0" fillId="0" borderId="20" xfId="0" applyBorder="1" applyAlignment="1">
      <alignment/>
    </xf>
    <xf numFmtId="0" fontId="0" fillId="34" borderId="10" xfId="0" applyFont="1" applyFill="1" applyBorder="1" applyAlignment="1">
      <alignment horizontal="center"/>
    </xf>
    <xf numFmtId="0" fontId="0" fillId="0" borderId="19" xfId="0" applyBorder="1" applyAlignment="1">
      <alignment/>
    </xf>
    <xf numFmtId="0" fontId="0" fillId="0" borderId="21" xfId="0" applyBorder="1" applyAlignment="1">
      <alignment vertical="center" wrapText="1"/>
    </xf>
    <xf numFmtId="0" fontId="0" fillId="0" borderId="22" xfId="0" applyBorder="1" applyAlignment="1">
      <alignment/>
    </xf>
    <xf numFmtId="0" fontId="0" fillId="0" borderId="23" xfId="0" applyBorder="1" applyAlignment="1">
      <alignment/>
    </xf>
    <xf numFmtId="0" fontId="0" fillId="34" borderId="13" xfId="0" applyFill="1" applyBorder="1" applyAlignment="1">
      <alignment horizontal="center" vertical="top" wrapText="1"/>
    </xf>
    <xf numFmtId="0" fontId="0" fillId="0" borderId="0" xfId="0" applyFill="1" applyBorder="1" applyAlignment="1">
      <alignment horizontal="center"/>
    </xf>
    <xf numFmtId="0" fontId="0" fillId="0" borderId="22" xfId="0" applyBorder="1" applyAlignment="1">
      <alignment horizontal="center" vertical="top"/>
    </xf>
    <xf numFmtId="0" fontId="3" fillId="0" borderId="0" xfId="0" applyFont="1" applyBorder="1" applyAlignment="1">
      <alignment/>
    </xf>
    <xf numFmtId="0" fontId="0" fillId="34" borderId="11" xfId="0" applyFill="1" applyBorder="1" applyAlignment="1">
      <alignment vertical="top" wrapText="1"/>
    </xf>
    <xf numFmtId="0" fontId="0" fillId="34" borderId="10" xfId="0" applyFill="1" applyBorder="1" applyAlignment="1">
      <alignment horizontal="center" vertical="top" wrapText="1"/>
    </xf>
    <xf numFmtId="0" fontId="4" fillId="0" borderId="0" xfId="0" applyFont="1" applyBorder="1" applyAlignment="1">
      <alignment/>
    </xf>
    <xf numFmtId="0" fontId="0" fillId="0" borderId="21" xfId="0" applyBorder="1" applyAlignment="1">
      <alignment/>
    </xf>
    <xf numFmtId="0" fontId="0" fillId="0" borderId="0" xfId="0" applyAlignment="1">
      <alignment horizontal="left"/>
    </xf>
    <xf numFmtId="0" fontId="0" fillId="0" borderId="0" xfId="0" applyAlignment="1">
      <alignment vertical="top" wrapText="1"/>
    </xf>
    <xf numFmtId="0" fontId="0" fillId="0" borderId="24" xfId="0" applyBorder="1" applyAlignment="1">
      <alignment/>
    </xf>
    <xf numFmtId="0" fontId="0" fillId="0" borderId="0" xfId="0" applyAlignment="1">
      <alignment horizontal="center"/>
    </xf>
    <xf numFmtId="0" fontId="0" fillId="0" borderId="10" xfId="0" applyBorder="1" applyAlignment="1">
      <alignment wrapText="1"/>
    </xf>
    <xf numFmtId="0" fontId="0" fillId="0" borderId="25" xfId="0" applyFill="1" applyBorder="1" applyAlignment="1">
      <alignment horizontal="center" vertical="center"/>
    </xf>
    <xf numFmtId="0" fontId="0" fillId="34" borderId="11" xfId="0" applyFill="1" applyBorder="1" applyAlignment="1">
      <alignment horizontal="center" vertical="top" wrapText="1"/>
    </xf>
    <xf numFmtId="0" fontId="0" fillId="0" borderId="26" xfId="0" applyBorder="1" applyAlignment="1">
      <alignment wrapText="1"/>
    </xf>
    <xf numFmtId="0" fontId="0" fillId="34" borderId="27" xfId="0" applyFill="1" applyBorder="1" applyAlignment="1">
      <alignment horizontal="center"/>
    </xf>
    <xf numFmtId="0" fontId="0" fillId="34" borderId="28" xfId="0" applyFill="1" applyBorder="1" applyAlignment="1">
      <alignment horizontal="center"/>
    </xf>
    <xf numFmtId="0" fontId="0" fillId="0" borderId="29" xfId="0" applyBorder="1" applyAlignment="1">
      <alignment horizontal="center"/>
    </xf>
    <xf numFmtId="0" fontId="0" fillId="0" borderId="23" xfId="0" applyBorder="1" applyAlignment="1">
      <alignment horizontal="left"/>
    </xf>
    <xf numFmtId="0" fontId="0" fillId="0" borderId="0" xfId="0" applyBorder="1" applyAlignment="1">
      <alignment horizontal="left" vertical="top" wrapText="1"/>
    </xf>
    <xf numFmtId="0" fontId="0" fillId="0" borderId="22"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horizontal="right"/>
    </xf>
    <xf numFmtId="0" fontId="0" fillId="0" borderId="36" xfId="0" applyBorder="1" applyAlignment="1">
      <alignment horizontal="right"/>
    </xf>
    <xf numFmtId="0" fontId="0" fillId="0" borderId="38" xfId="0" applyBorder="1" applyAlignment="1">
      <alignment/>
    </xf>
    <xf numFmtId="0" fontId="0" fillId="0" borderId="39" xfId="0" applyBorder="1" applyAlignment="1">
      <alignment/>
    </xf>
    <xf numFmtId="0" fontId="0" fillId="0" borderId="38" xfId="0" applyBorder="1" applyAlignment="1">
      <alignment horizontal="center"/>
    </xf>
    <xf numFmtId="0" fontId="0" fillId="0" borderId="37" xfId="0" applyBorder="1" applyAlignment="1">
      <alignment/>
    </xf>
    <xf numFmtId="9" fontId="0" fillId="0" borderId="38" xfId="0" applyNumberFormat="1" applyBorder="1" applyAlignment="1">
      <alignment horizontal="center"/>
    </xf>
    <xf numFmtId="0" fontId="0" fillId="0" borderId="40" xfId="0" applyBorder="1" applyAlignment="1">
      <alignment/>
    </xf>
    <xf numFmtId="0" fontId="0" fillId="0" borderId="41" xfId="0" applyBorder="1" applyAlignment="1">
      <alignment/>
    </xf>
    <xf numFmtId="0" fontId="0" fillId="34" borderId="34" xfId="0" applyFill="1" applyBorder="1" applyAlignment="1">
      <alignment horizontal="center"/>
    </xf>
    <xf numFmtId="0" fontId="0" fillId="34" borderId="42" xfId="0" applyFill="1" applyBorder="1" applyAlignment="1">
      <alignment horizontal="center"/>
    </xf>
    <xf numFmtId="0" fontId="0" fillId="34" borderId="43" xfId="0" applyFill="1" applyBorder="1" applyAlignment="1">
      <alignment horizontal="center"/>
    </xf>
    <xf numFmtId="0" fontId="0" fillId="35" borderId="39" xfId="0" applyFill="1" applyBorder="1" applyAlignment="1">
      <alignment/>
    </xf>
    <xf numFmtId="0" fontId="0" fillId="34" borderId="38" xfId="0" applyFill="1" applyBorder="1" applyAlignment="1">
      <alignment/>
    </xf>
    <xf numFmtId="0" fontId="0" fillId="0" borderId="26" xfId="0" applyBorder="1" applyAlignment="1">
      <alignment/>
    </xf>
    <xf numFmtId="0" fontId="0" fillId="0" borderId="44" xfId="0" applyBorder="1" applyAlignment="1">
      <alignment/>
    </xf>
    <xf numFmtId="0" fontId="0" fillId="0" borderId="26" xfId="0" applyBorder="1" applyAlignment="1">
      <alignment/>
    </xf>
    <xf numFmtId="0" fontId="0" fillId="0" borderId="44" xfId="0" applyBorder="1" applyAlignment="1">
      <alignment/>
    </xf>
    <xf numFmtId="0" fontId="0" fillId="0" borderId="26" xfId="0" applyFont="1" applyBorder="1" applyAlignment="1">
      <alignment/>
    </xf>
    <xf numFmtId="0" fontId="0" fillId="0" borderId="26" xfId="0" applyFill="1" applyBorder="1" applyAlignment="1">
      <alignment/>
    </xf>
    <xf numFmtId="0" fontId="0" fillId="0" borderId="26" xfId="0" applyBorder="1" applyAlignment="1">
      <alignment horizontal="left"/>
    </xf>
    <xf numFmtId="0" fontId="0" fillId="0" borderId="26" xfId="0" applyFill="1" applyBorder="1" applyAlignment="1">
      <alignment horizontal="lef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36" xfId="0" applyBorder="1" applyAlignment="1">
      <alignment vertical="top"/>
    </xf>
    <xf numFmtId="0" fontId="0" fillId="0" borderId="38" xfId="0" applyBorder="1" applyAlignment="1">
      <alignment horizontal="right"/>
    </xf>
    <xf numFmtId="0" fontId="0" fillId="0" borderId="37" xfId="0" applyBorder="1" applyAlignment="1">
      <alignment horizontal="center"/>
    </xf>
    <xf numFmtId="0" fontId="0" fillId="0" borderId="50" xfId="0" applyBorder="1" applyAlignment="1">
      <alignment/>
    </xf>
    <xf numFmtId="0" fontId="0" fillId="34" borderId="38" xfId="0" applyFill="1" applyBorder="1" applyAlignment="1">
      <alignment vertical="top" wrapText="1"/>
    </xf>
    <xf numFmtId="0" fontId="0" fillId="34" borderId="27" xfId="0" applyFont="1" applyFill="1" applyBorder="1" applyAlignment="1">
      <alignment horizontal="center"/>
    </xf>
    <xf numFmtId="0" fontId="0" fillId="0" borderId="26" xfId="0" applyFill="1" applyBorder="1" applyAlignment="1">
      <alignment/>
    </xf>
    <xf numFmtId="0" fontId="0" fillId="34" borderId="39" xfId="0" applyFill="1" applyBorder="1" applyAlignment="1">
      <alignment horizontal="center" vertical="top" wrapText="1"/>
    </xf>
    <xf numFmtId="0" fontId="0" fillId="0" borderId="0" xfId="0" applyFont="1" applyBorder="1" applyAlignment="1">
      <alignment horizontal="center"/>
    </xf>
    <xf numFmtId="0" fontId="0" fillId="0" borderId="38" xfId="0" applyFont="1" applyBorder="1" applyAlignment="1">
      <alignment horizontal="right"/>
    </xf>
    <xf numFmtId="0" fontId="0" fillId="0" borderId="44" xfId="0" applyFont="1" applyBorder="1" applyAlignment="1">
      <alignment horizontal="right"/>
    </xf>
    <xf numFmtId="0" fontId="0" fillId="0" borderId="26" xfId="0" applyFont="1" applyBorder="1" applyAlignment="1">
      <alignment/>
    </xf>
    <xf numFmtId="0" fontId="0" fillId="0" borderId="44" xfId="0" applyFont="1" applyBorder="1" applyAlignment="1">
      <alignment/>
    </xf>
    <xf numFmtId="0" fontId="0" fillId="0" borderId="26" xfId="0" applyFont="1" applyFill="1" applyBorder="1" applyAlignment="1">
      <alignment/>
    </xf>
    <xf numFmtId="0" fontId="0" fillId="0" borderId="45" xfId="0" applyFont="1" applyBorder="1" applyAlignment="1">
      <alignment/>
    </xf>
    <xf numFmtId="0" fontId="0" fillId="0" borderId="46" xfId="0" applyFont="1" applyBorder="1" applyAlignment="1">
      <alignment/>
    </xf>
    <xf numFmtId="0" fontId="0" fillId="0" borderId="48" xfId="0" applyFont="1" applyBorder="1" applyAlignment="1">
      <alignment/>
    </xf>
    <xf numFmtId="0" fontId="0" fillId="0" borderId="12" xfId="0" applyFont="1" applyBorder="1" applyAlignment="1">
      <alignment/>
    </xf>
    <xf numFmtId="9" fontId="0" fillId="0" borderId="12" xfId="0" applyNumberForma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26" xfId="0" applyFont="1" applyBorder="1" applyAlignment="1">
      <alignment horizontal="right"/>
    </xf>
    <xf numFmtId="0" fontId="0" fillId="34" borderId="51" xfId="0" applyFill="1" applyBorder="1" applyAlignment="1">
      <alignment horizontal="center"/>
    </xf>
    <xf numFmtId="0" fontId="0" fillId="34" borderId="52" xfId="0" applyFill="1" applyBorder="1" applyAlignment="1">
      <alignment horizontal="center"/>
    </xf>
    <xf numFmtId="0" fontId="0" fillId="0" borderId="53" xfId="0" applyBorder="1" applyAlignment="1">
      <alignment horizontal="left"/>
    </xf>
    <xf numFmtId="0" fontId="0" fillId="0" borderId="53" xfId="0" applyBorder="1" applyAlignment="1">
      <alignment/>
    </xf>
    <xf numFmtId="0" fontId="0" fillId="0" borderId="54" xfId="0" applyBorder="1" applyAlignment="1">
      <alignment/>
    </xf>
    <xf numFmtId="0" fontId="0" fillId="0" borderId="38" xfId="0" applyFont="1" applyBorder="1" applyAlignment="1">
      <alignment horizontal="center"/>
    </xf>
    <xf numFmtId="0" fontId="0" fillId="0" borderId="26" xfId="0" applyBorder="1" applyAlignment="1">
      <alignment horizontal="right"/>
    </xf>
    <xf numFmtId="0" fontId="0" fillId="0" borderId="50" xfId="0" applyBorder="1" applyAlignment="1">
      <alignment horizontal="right"/>
    </xf>
    <xf numFmtId="0" fontId="0" fillId="0" borderId="48" xfId="0" applyFont="1" applyBorder="1" applyAlignment="1">
      <alignment horizontal="right"/>
    </xf>
    <xf numFmtId="0" fontId="0" fillId="34" borderId="55" xfId="0" applyFont="1" applyFill="1" applyBorder="1" applyAlignment="1">
      <alignment horizontal="center"/>
    </xf>
    <xf numFmtId="0" fontId="0" fillId="34" borderId="42" xfId="0" applyFont="1" applyFill="1" applyBorder="1" applyAlignment="1">
      <alignment horizontal="center"/>
    </xf>
    <xf numFmtId="0" fontId="0" fillId="34" borderId="43" xfId="0" applyFont="1" applyFill="1" applyBorder="1" applyAlignment="1">
      <alignment horizontal="center"/>
    </xf>
    <xf numFmtId="0" fontId="0" fillId="34" borderId="53" xfId="0" applyFont="1" applyFill="1" applyBorder="1" applyAlignment="1">
      <alignment horizontal="center"/>
    </xf>
    <xf numFmtId="0" fontId="0" fillId="34" borderId="38" xfId="0" applyFont="1" applyFill="1" applyBorder="1" applyAlignment="1">
      <alignment horizontal="center"/>
    </xf>
    <xf numFmtId="0" fontId="0" fillId="0" borderId="36" xfId="0" applyBorder="1" applyAlignment="1">
      <alignment/>
    </xf>
    <xf numFmtId="0" fontId="0" fillId="34" borderId="38" xfId="0" applyFill="1" applyBorder="1" applyAlignment="1">
      <alignment horizontal="center" vertical="top" wrapText="1"/>
    </xf>
    <xf numFmtId="0" fontId="0" fillId="0" borderId="16" xfId="0" applyBorder="1" applyAlignment="1">
      <alignment wrapText="1"/>
    </xf>
    <xf numFmtId="0" fontId="0" fillId="0" borderId="12" xfId="0" applyBorder="1" applyAlignment="1">
      <alignment horizontal="left"/>
    </xf>
    <xf numFmtId="0" fontId="0" fillId="0" borderId="56" xfId="0" applyBorder="1" applyAlignment="1">
      <alignment/>
    </xf>
    <xf numFmtId="0" fontId="0" fillId="0" borderId="0" xfId="0" applyFill="1" applyBorder="1" applyAlignment="1">
      <alignment horizontal="lef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0" fillId="0" borderId="61" xfId="0" applyBorder="1" applyAlignment="1">
      <alignment/>
    </xf>
    <xf numFmtId="0" fontId="0" fillId="0" borderId="59" xfId="0" applyBorder="1" applyAlignment="1">
      <alignment horizontal="left"/>
    </xf>
    <xf numFmtId="0" fontId="0" fillId="0" borderId="62" xfId="0" applyBorder="1" applyAlignment="1">
      <alignment/>
    </xf>
    <xf numFmtId="0" fontId="0" fillId="0" borderId="63" xfId="0" applyBorder="1" applyAlignment="1">
      <alignment/>
    </xf>
    <xf numFmtId="0" fontId="0" fillId="0" borderId="64" xfId="0" applyFill="1" applyBorder="1" applyAlignment="1">
      <alignment horizontal="left"/>
    </xf>
    <xf numFmtId="0" fontId="0" fillId="0" borderId="65" xfId="0" applyBorder="1" applyAlignment="1">
      <alignment/>
    </xf>
    <xf numFmtId="0" fontId="0" fillId="34" borderId="39" xfId="0" applyFill="1" applyBorder="1" applyAlignment="1">
      <alignment vertical="top" wrapText="1"/>
    </xf>
    <xf numFmtId="0" fontId="0" fillId="0" borderId="66" xfId="0" applyBorder="1" applyAlignment="1">
      <alignment/>
    </xf>
    <xf numFmtId="0" fontId="0" fillId="0" borderId="59" xfId="0" applyFont="1" applyBorder="1" applyAlignment="1">
      <alignment/>
    </xf>
    <xf numFmtId="0" fontId="0" fillId="0" borderId="61" xfId="0" applyFont="1" applyBorder="1" applyAlignment="1">
      <alignment/>
    </xf>
    <xf numFmtId="0" fontId="0" fillId="0" borderId="60" xfId="0" applyFont="1" applyBorder="1" applyAlignment="1">
      <alignment/>
    </xf>
    <xf numFmtId="0" fontId="0" fillId="0" borderId="62" xfId="0" applyFont="1" applyBorder="1" applyAlignment="1">
      <alignment/>
    </xf>
    <xf numFmtId="0" fontId="0" fillId="0" borderId="64" xfId="0" applyFont="1" applyBorder="1" applyAlignment="1">
      <alignment/>
    </xf>
    <xf numFmtId="0" fontId="0" fillId="0" borderId="63" xfId="0" applyFont="1" applyBorder="1" applyAlignment="1">
      <alignment/>
    </xf>
    <xf numFmtId="0" fontId="0" fillId="0" borderId="65" xfId="0" applyFont="1" applyBorder="1" applyAlignment="1">
      <alignment/>
    </xf>
    <xf numFmtId="0" fontId="0" fillId="0" borderId="67" xfId="0" applyFont="1" applyBorder="1" applyAlignment="1">
      <alignment/>
    </xf>
    <xf numFmtId="0" fontId="0" fillId="0" borderId="68" xfId="0" applyFont="1" applyBorder="1" applyAlignment="1">
      <alignment/>
    </xf>
    <xf numFmtId="0" fontId="0" fillId="0" borderId="69" xfId="0" applyFont="1" applyBorder="1" applyAlignment="1">
      <alignment/>
    </xf>
    <xf numFmtId="0" fontId="0" fillId="0" borderId="69" xfId="0" applyBorder="1" applyAlignment="1">
      <alignment/>
    </xf>
    <xf numFmtId="0" fontId="0" fillId="0" borderId="70" xfId="0" applyFont="1" applyBorder="1" applyAlignment="1">
      <alignment horizontal="right"/>
    </xf>
    <xf numFmtId="0" fontId="0" fillId="0" borderId="34" xfId="0" applyBorder="1" applyAlignment="1">
      <alignment horizontal="center"/>
    </xf>
    <xf numFmtId="0" fontId="0" fillId="0" borderId="26" xfId="0" applyBorder="1" applyAlignment="1">
      <alignment horizontal="center"/>
    </xf>
    <xf numFmtId="0" fontId="0" fillId="0" borderId="71" xfId="0" applyBorder="1" applyAlignment="1">
      <alignment vertical="center" wrapText="1"/>
    </xf>
    <xf numFmtId="0" fontId="0" fillId="0" borderId="36" xfId="0" applyBorder="1" applyAlignment="1">
      <alignment horizontal="center"/>
    </xf>
    <xf numFmtId="0" fontId="0" fillId="0" borderId="72" xfId="0" applyFill="1" applyBorder="1" applyAlignment="1">
      <alignment/>
    </xf>
    <xf numFmtId="0" fontId="0" fillId="0" borderId="73" xfId="0" applyBorder="1" applyAlignment="1">
      <alignment/>
    </xf>
    <xf numFmtId="0" fontId="0" fillId="0" borderId="32" xfId="0" applyBorder="1" applyAlignment="1">
      <alignment horizontal="center"/>
    </xf>
    <xf numFmtId="0" fontId="0" fillId="0" borderId="61" xfId="0" applyBorder="1" applyAlignment="1">
      <alignment horizontal="left"/>
    </xf>
    <xf numFmtId="0" fontId="0" fillId="0" borderId="65" xfId="0" applyFill="1" applyBorder="1" applyAlignment="1">
      <alignment horizontal="left"/>
    </xf>
    <xf numFmtId="0" fontId="0" fillId="0" borderId="54" xfId="0" applyBorder="1" applyAlignment="1">
      <alignment horizontal="center"/>
    </xf>
    <xf numFmtId="0" fontId="0" fillId="0" borderId="70" xfId="0" applyFont="1" applyBorder="1" applyAlignment="1">
      <alignment horizontal="center"/>
    </xf>
    <xf numFmtId="0" fontId="7" fillId="0" borderId="38" xfId="0" applyFont="1" applyBorder="1" applyAlignment="1">
      <alignment horizontal="center"/>
    </xf>
    <xf numFmtId="0" fontId="0" fillId="0" borderId="74" xfId="0" applyBorder="1" applyAlignment="1">
      <alignment/>
    </xf>
    <xf numFmtId="0" fontId="0" fillId="0" borderId="75" xfId="0" applyBorder="1" applyAlignment="1">
      <alignment/>
    </xf>
    <xf numFmtId="0" fontId="0" fillId="34" borderId="76" xfId="0" applyFill="1" applyBorder="1" applyAlignment="1">
      <alignment horizontal="center"/>
    </xf>
    <xf numFmtId="0" fontId="0" fillId="0" borderId="27" xfId="0" applyFill="1" applyBorder="1" applyAlignment="1">
      <alignment horizontal="center"/>
    </xf>
    <xf numFmtId="0" fontId="0" fillId="0" borderId="0" xfId="0" applyFill="1" applyBorder="1" applyAlignment="1">
      <alignment horizontal="center" vertical="center"/>
    </xf>
    <xf numFmtId="0" fontId="0" fillId="34" borderId="38" xfId="0" applyFill="1" applyBorder="1" applyAlignment="1">
      <alignment horizontal="center"/>
    </xf>
    <xf numFmtId="0" fontId="0" fillId="0" borderId="44" xfId="0" applyFill="1" applyBorder="1" applyAlignment="1">
      <alignment horizontal="center"/>
    </xf>
    <xf numFmtId="0" fontId="0" fillId="0" borderId="30" xfId="0" applyBorder="1" applyAlignment="1">
      <alignment horizontal="distributed"/>
    </xf>
    <xf numFmtId="0" fontId="7" fillId="0" borderId="12" xfId="0" applyFont="1" applyBorder="1" applyAlignment="1">
      <alignment horizontal="center"/>
    </xf>
    <xf numFmtId="0" fontId="7" fillId="0" borderId="38" xfId="0" applyFont="1" applyFill="1" applyBorder="1" applyAlignment="1">
      <alignment horizontal="center"/>
    </xf>
    <xf numFmtId="0" fontId="0" fillId="0" borderId="0" xfId="0" applyFill="1" applyBorder="1" applyAlignment="1">
      <alignment horizontal="center" vertical="top" wrapText="1"/>
    </xf>
    <xf numFmtId="0" fontId="0" fillId="0" borderId="0" xfId="0" applyFill="1" applyBorder="1" applyAlignment="1">
      <alignment vertical="top" wrapText="1"/>
    </xf>
    <xf numFmtId="0" fontId="0" fillId="0" borderId="20" xfId="0" applyFill="1" applyBorder="1" applyAlignment="1">
      <alignment horizontal="center" vertical="top" wrapText="1"/>
    </xf>
    <xf numFmtId="0" fontId="0" fillId="0" borderId="55" xfId="0" applyBorder="1" applyAlignment="1">
      <alignment horizontal="center"/>
    </xf>
    <xf numFmtId="0" fontId="0" fillId="0" borderId="26" xfId="0" applyBorder="1" applyAlignment="1">
      <alignment vertical="center" wrapText="1"/>
    </xf>
    <xf numFmtId="0" fontId="0" fillId="0" borderId="71" xfId="0" applyFill="1" applyBorder="1" applyAlignment="1">
      <alignment horizontal="center" vertical="top" wrapText="1"/>
    </xf>
    <xf numFmtId="0" fontId="0" fillId="0" borderId="37" xfId="0" applyBorder="1" applyAlignment="1">
      <alignment horizontal="center" vertical="top"/>
    </xf>
    <xf numFmtId="0" fontId="0" fillId="0" borderId="70" xfId="0" applyBorder="1" applyAlignment="1">
      <alignment/>
    </xf>
    <xf numFmtId="0" fontId="0" fillId="0" borderId="42" xfId="0" applyFill="1" applyBorder="1" applyAlignment="1">
      <alignment horizontal="center"/>
    </xf>
    <xf numFmtId="0" fontId="0" fillId="0" borderId="44" xfId="0" applyFill="1" applyBorder="1" applyAlignment="1">
      <alignment vertical="top" wrapText="1"/>
    </xf>
    <xf numFmtId="0" fontId="0" fillId="0" borderId="26" xfId="0" applyBorder="1" applyAlignment="1">
      <alignment horizontal="left" wrapText="1"/>
    </xf>
    <xf numFmtId="0" fontId="0" fillId="0" borderId="45" xfId="0" applyFill="1" applyBorder="1" applyAlignment="1">
      <alignment/>
    </xf>
    <xf numFmtId="0" fontId="0" fillId="0" borderId="0" xfId="0" applyFill="1" applyBorder="1" applyAlignment="1">
      <alignment wrapText="1"/>
    </xf>
    <xf numFmtId="0" fontId="0" fillId="0" borderId="0" xfId="0" applyBorder="1" applyAlignment="1">
      <alignment vertical="top" wrapText="1"/>
    </xf>
    <xf numFmtId="0" fontId="0" fillId="0" borderId="23" xfId="0" applyFill="1" applyBorder="1" applyAlignment="1">
      <alignment vertical="top" wrapText="1"/>
    </xf>
    <xf numFmtId="0" fontId="0" fillId="0" borderId="20" xfId="0" applyFill="1" applyBorder="1" applyAlignment="1">
      <alignment vertical="top" wrapText="1"/>
    </xf>
    <xf numFmtId="0" fontId="0" fillId="0" borderId="73" xfId="0" applyFill="1" applyBorder="1" applyAlignment="1">
      <alignment vertical="top" wrapText="1"/>
    </xf>
    <xf numFmtId="0" fontId="7" fillId="0" borderId="0" xfId="0" applyFont="1" applyFill="1" applyBorder="1" applyAlignment="1">
      <alignment horizontal="center"/>
    </xf>
    <xf numFmtId="0" fontId="0" fillId="0" borderId="32" xfId="0" applyBorder="1" applyAlignment="1">
      <alignment horizontal="center" vertical="center" wrapText="1"/>
    </xf>
    <xf numFmtId="0" fontId="0" fillId="0" borderId="32" xfId="0" applyBorder="1" applyAlignment="1">
      <alignment horizontal="distributed"/>
    </xf>
    <xf numFmtId="0" fontId="0" fillId="0" borderId="32" xfId="0" applyBorder="1" applyAlignment="1">
      <alignment vertical="center" wrapText="1"/>
    </xf>
    <xf numFmtId="0" fontId="0" fillId="0" borderId="44" xfId="0" applyBorder="1" applyAlignment="1">
      <alignment horizontal="center" vertical="top"/>
    </xf>
    <xf numFmtId="0" fontId="0" fillId="0" borderId="26" xfId="0" applyBorder="1" applyAlignment="1">
      <alignment horizontal="left" vertical="top" wrapText="1"/>
    </xf>
    <xf numFmtId="0" fontId="0" fillId="0" borderId="44" xfId="0" applyBorder="1" applyAlignment="1">
      <alignment horizontal="center"/>
    </xf>
    <xf numFmtId="0" fontId="0" fillId="0" borderId="77" xfId="0" applyBorder="1" applyAlignment="1">
      <alignment/>
    </xf>
    <xf numFmtId="0" fontId="0" fillId="0" borderId="78" xfId="0" applyBorder="1" applyAlignment="1">
      <alignment/>
    </xf>
    <xf numFmtId="0" fontId="3" fillId="0" borderId="46" xfId="0" applyFont="1" applyBorder="1" applyAlignment="1">
      <alignment/>
    </xf>
    <xf numFmtId="0" fontId="0" fillId="0" borderId="37" xfId="0" applyFill="1" applyBorder="1" applyAlignment="1">
      <alignment vertical="top" wrapText="1"/>
    </xf>
    <xf numFmtId="0" fontId="8" fillId="0" borderId="26" xfId="0" applyFont="1" applyBorder="1" applyAlignment="1">
      <alignment horizontal="center"/>
    </xf>
    <xf numFmtId="0" fontId="0" fillId="0" borderId="79" xfId="0" applyBorder="1" applyAlignment="1">
      <alignment/>
    </xf>
    <xf numFmtId="0" fontId="0" fillId="0" borderId="22" xfId="0" applyFill="1" applyBorder="1" applyAlignment="1">
      <alignment vertical="top" wrapText="1"/>
    </xf>
    <xf numFmtId="0" fontId="0" fillId="0" borderId="37" xfId="0" applyFill="1" applyBorder="1" applyAlignment="1">
      <alignment horizontal="center" vertical="center"/>
    </xf>
    <xf numFmtId="0" fontId="0" fillId="0" borderId="80" xfId="0" applyBorder="1" applyAlignment="1">
      <alignment/>
    </xf>
    <xf numFmtId="0" fontId="0" fillId="0" borderId="0" xfId="0" applyFill="1" applyBorder="1" applyAlignment="1">
      <alignment horizontal="center" wrapText="1"/>
    </xf>
    <xf numFmtId="0" fontId="0" fillId="0" borderId="44" xfId="0" applyFill="1" applyBorder="1" applyAlignment="1">
      <alignment horizontal="center" vertical="center"/>
    </xf>
    <xf numFmtId="0" fontId="0" fillId="0" borderId="44" xfId="0" applyFill="1" applyBorder="1" applyAlignment="1">
      <alignment horizontal="center" vertical="top" wrapText="1"/>
    </xf>
    <xf numFmtId="0" fontId="0" fillId="0" borderId="11" xfId="0" applyFill="1" applyBorder="1" applyAlignment="1">
      <alignment horizontal="center" vertical="center"/>
    </xf>
    <xf numFmtId="0" fontId="0" fillId="0" borderId="81" xfId="0" applyBorder="1" applyAlignment="1">
      <alignment/>
    </xf>
    <xf numFmtId="9" fontId="0" fillId="0" borderId="11" xfId="0" applyNumberFormat="1" applyBorder="1" applyAlignment="1">
      <alignment horizontal="center"/>
    </xf>
    <xf numFmtId="0" fontId="7" fillId="0" borderId="11" xfId="0" applyFont="1" applyFill="1" applyBorder="1" applyAlignment="1">
      <alignment horizontal="center"/>
    </xf>
    <xf numFmtId="0" fontId="0" fillId="0" borderId="66" xfId="0" applyBorder="1" applyAlignment="1">
      <alignment horizontal="center" vertical="center" wrapText="1"/>
    </xf>
    <xf numFmtId="0" fontId="0" fillId="0" borderId="22" xfId="0" applyFill="1" applyBorder="1" applyAlignment="1">
      <alignment horizontal="center" vertical="top" wrapText="1"/>
    </xf>
    <xf numFmtId="0" fontId="0" fillId="0" borderId="28" xfId="0" applyBorder="1" applyAlignment="1">
      <alignment horizontal="center"/>
    </xf>
    <xf numFmtId="0" fontId="0" fillId="0" borderId="37" xfId="0" applyFill="1" applyBorder="1" applyAlignment="1">
      <alignment horizontal="center" vertical="top"/>
    </xf>
    <xf numFmtId="0" fontId="0" fillId="0" borderId="28" xfId="0" applyFill="1" applyBorder="1" applyAlignment="1">
      <alignment horizontal="center"/>
    </xf>
    <xf numFmtId="0" fontId="0" fillId="0" borderId="73" xfId="0" applyFill="1" applyBorder="1" applyAlignment="1">
      <alignment horizontal="center" vertical="top" wrapText="1"/>
    </xf>
    <xf numFmtId="0" fontId="0" fillId="0" borderId="23" xfId="0" applyBorder="1" applyAlignment="1">
      <alignment vertical="top" wrapText="1"/>
    </xf>
    <xf numFmtId="0" fontId="0" fillId="0" borderId="46" xfId="0" applyFill="1" applyBorder="1" applyAlignment="1">
      <alignment/>
    </xf>
    <xf numFmtId="0" fontId="0" fillId="0" borderId="64" xfId="0" applyBorder="1" applyAlignment="1">
      <alignment/>
    </xf>
    <xf numFmtId="0" fontId="0" fillId="0" borderId="55" xfId="0" applyBorder="1" applyAlignment="1">
      <alignment horizontal="distributed"/>
    </xf>
    <xf numFmtId="0" fontId="0" fillId="0" borderId="82" xfId="0" applyBorder="1" applyAlignment="1">
      <alignment horizontal="center"/>
    </xf>
    <xf numFmtId="0" fontId="0" fillId="0" borderId="44" xfId="0" applyFill="1" applyBorder="1" applyAlignment="1">
      <alignment horizontal="center" vertical="top"/>
    </xf>
    <xf numFmtId="0" fontId="7" fillId="0" borderId="52" xfId="0" applyFont="1" applyBorder="1" applyAlignment="1">
      <alignment horizontal="center"/>
    </xf>
    <xf numFmtId="0" fontId="0" fillId="0" borderId="44" xfId="0" applyBorder="1" applyAlignment="1">
      <alignment vertical="top" wrapText="1"/>
    </xf>
    <xf numFmtId="0" fontId="0" fillId="0" borderId="22" xfId="0" applyBorder="1" applyAlignment="1">
      <alignment horizontal="right"/>
    </xf>
    <xf numFmtId="0" fontId="0" fillId="0" borderId="0" xfId="0" applyFont="1" applyBorder="1" applyAlignment="1">
      <alignment horizontal="left"/>
    </xf>
    <xf numFmtId="0" fontId="0" fillId="0" borderId="58" xfId="0" applyFill="1" applyBorder="1" applyAlignment="1">
      <alignment/>
    </xf>
    <xf numFmtId="0" fontId="0" fillId="34" borderId="39" xfId="0" applyFill="1" applyBorder="1" applyAlignment="1">
      <alignment horizontal="center"/>
    </xf>
    <xf numFmtId="0" fontId="0" fillId="0" borderId="83" xfId="0" applyFill="1" applyBorder="1" applyAlignment="1">
      <alignment/>
    </xf>
    <xf numFmtId="0" fontId="0" fillId="34" borderId="39" xfId="0" applyFill="1" applyBorder="1" applyAlignment="1">
      <alignment/>
    </xf>
    <xf numFmtId="0" fontId="0" fillId="0" borderId="0" xfId="0" applyFill="1" applyBorder="1" applyAlignment="1">
      <alignment horizontal="left" vertical="center" wrapText="1"/>
    </xf>
    <xf numFmtId="0" fontId="0" fillId="0" borderId="31" xfId="0" applyBorder="1" applyAlignment="1">
      <alignment horizontal="left" vertical="center"/>
    </xf>
    <xf numFmtId="0" fontId="0" fillId="0" borderId="32"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26" xfId="0" applyFill="1" applyBorder="1" applyAlignment="1">
      <alignment horizontal="left" vertical="center" wrapText="1"/>
    </xf>
    <xf numFmtId="0" fontId="0" fillId="0" borderId="44" xfId="0" applyFill="1" applyBorder="1" applyAlignment="1">
      <alignment horizontal="left" vertical="center" wrapText="1"/>
    </xf>
    <xf numFmtId="0" fontId="0" fillId="0" borderId="55" xfId="0" applyBorder="1" applyAlignment="1">
      <alignment/>
    </xf>
    <xf numFmtId="0" fontId="0" fillId="0" borderId="29" xfId="0" applyBorder="1" applyAlignment="1">
      <alignment/>
    </xf>
    <xf numFmtId="0" fontId="0" fillId="0" borderId="76" xfId="0" applyBorder="1" applyAlignment="1">
      <alignment/>
    </xf>
    <xf numFmtId="0" fontId="0" fillId="0" borderId="84" xfId="0" applyBorder="1" applyAlignment="1">
      <alignment/>
    </xf>
    <xf numFmtId="0" fontId="7" fillId="0" borderId="10" xfId="0" applyFont="1" applyBorder="1" applyAlignment="1">
      <alignment horizontal="center"/>
    </xf>
    <xf numFmtId="0" fontId="0" fillId="34" borderId="10" xfId="0" applyFill="1" applyBorder="1" applyAlignment="1">
      <alignment horizontal="center" vertical="top" shrinkToFit="1"/>
    </xf>
    <xf numFmtId="0" fontId="0" fillId="0" borderId="0" xfId="0" applyFont="1" applyBorder="1" applyAlignment="1">
      <alignment horizontal="left" vertical="top" wrapText="1"/>
    </xf>
    <xf numFmtId="0" fontId="0" fillId="0" borderId="45" xfId="0" applyBorder="1" applyAlignment="1">
      <alignment horizontal="right"/>
    </xf>
    <xf numFmtId="0" fontId="0" fillId="0" borderId="41" xfId="0" applyBorder="1" applyAlignment="1">
      <alignment horizontal="center"/>
    </xf>
    <xf numFmtId="0" fontId="0" fillId="34" borderId="53" xfId="0" applyFill="1" applyBorder="1" applyAlignment="1">
      <alignment horizontal="center" vertical="top" shrinkToFit="1"/>
    </xf>
    <xf numFmtId="0" fontId="0" fillId="34" borderId="38" xfId="0" applyFill="1" applyBorder="1" applyAlignment="1">
      <alignment vertical="top" shrinkToFit="1"/>
    </xf>
    <xf numFmtId="0" fontId="0" fillId="0" borderId="22" xfId="0" applyFont="1" applyBorder="1" applyAlignment="1">
      <alignment horizontal="center" wrapText="1"/>
    </xf>
    <xf numFmtId="0" fontId="0" fillId="0" borderId="22" xfId="0" applyFont="1" applyBorder="1" applyAlignment="1">
      <alignment horizontal="left"/>
    </xf>
    <xf numFmtId="0" fontId="0" fillId="0" borderId="22" xfId="0" applyBorder="1" applyAlignment="1">
      <alignment wrapText="1"/>
    </xf>
    <xf numFmtId="0" fontId="0" fillId="0" borderId="38" xfId="0" applyFill="1" applyBorder="1" applyAlignment="1">
      <alignment vertical="top"/>
    </xf>
    <xf numFmtId="0" fontId="9" fillId="0" borderId="36" xfId="0" applyFont="1" applyBorder="1" applyAlignment="1">
      <alignment horizontal="center"/>
    </xf>
    <xf numFmtId="0" fontId="0" fillId="0" borderId="39" xfId="0" applyBorder="1" applyAlignment="1">
      <alignment horizontal="right"/>
    </xf>
    <xf numFmtId="0" fontId="0" fillId="0" borderId="39" xfId="0" applyBorder="1" applyAlignment="1">
      <alignment horizontal="center"/>
    </xf>
    <xf numFmtId="0" fontId="0" fillId="0" borderId="44" xfId="0" applyBorder="1" applyAlignment="1">
      <alignment horizontal="right"/>
    </xf>
    <xf numFmtId="0" fontId="0" fillId="0" borderId="85" xfId="0" applyBorder="1" applyAlignment="1">
      <alignment/>
    </xf>
    <xf numFmtId="0" fontId="0" fillId="0" borderId="86" xfId="0" applyBorder="1" applyAlignment="1">
      <alignment/>
    </xf>
    <xf numFmtId="0" fontId="0" fillId="0" borderId="0" xfId="0" applyFont="1" applyBorder="1" applyAlignment="1">
      <alignment horizontal="center" wrapText="1"/>
    </xf>
    <xf numFmtId="0" fontId="0" fillId="34" borderId="14" xfId="0" applyFill="1" applyBorder="1" applyAlignment="1">
      <alignment horizontal="center"/>
    </xf>
    <xf numFmtId="0" fontId="0" fillId="0" borderId="77" xfId="0" applyFont="1" applyBorder="1" applyAlignment="1">
      <alignment/>
    </xf>
    <xf numFmtId="0" fontId="0" fillId="34" borderId="71" xfId="0" applyFill="1" applyBorder="1" applyAlignment="1">
      <alignment horizontal="center"/>
    </xf>
    <xf numFmtId="0" fontId="9" fillId="0" borderId="36" xfId="0" applyFont="1" applyBorder="1" applyAlignment="1">
      <alignment/>
    </xf>
    <xf numFmtId="0" fontId="0" fillId="0" borderId="87" xfId="0" applyBorder="1" applyAlignment="1">
      <alignment horizontal="left"/>
    </xf>
    <xf numFmtId="0" fontId="10" fillId="0" borderId="38" xfId="0" applyFont="1" applyBorder="1" applyAlignment="1" applyProtection="1">
      <alignment horizontal="center" vertical="center"/>
      <protection/>
    </xf>
    <xf numFmtId="0" fontId="0" fillId="0" borderId="52" xfId="0" applyFont="1" applyBorder="1" applyAlignment="1">
      <alignment horizontal="center"/>
    </xf>
    <xf numFmtId="0" fontId="0" fillId="0" borderId="88" xfId="0" applyBorder="1" applyAlignment="1">
      <alignment/>
    </xf>
    <xf numFmtId="0" fontId="10" fillId="0" borderId="52" xfId="0" applyFont="1" applyBorder="1" applyAlignment="1" applyProtection="1">
      <alignment horizontal="center" vertical="center"/>
      <protection/>
    </xf>
    <xf numFmtId="0" fontId="0" fillId="0" borderId="51" xfId="0" applyBorder="1" applyAlignment="1">
      <alignment/>
    </xf>
    <xf numFmtId="0" fontId="0" fillId="0" borderId="39" xfId="0" applyBorder="1" applyAlignment="1">
      <alignment horizontal="left"/>
    </xf>
    <xf numFmtId="0" fontId="0" fillId="0" borderId="89" xfId="0" applyBorder="1" applyAlignment="1">
      <alignment horizontal="left"/>
    </xf>
    <xf numFmtId="0" fontId="0" fillId="0" borderId="90" xfId="0" applyBorder="1" applyAlignment="1">
      <alignment/>
    </xf>
    <xf numFmtId="0" fontId="0" fillId="0" borderId="33" xfId="0" applyBorder="1" applyAlignment="1">
      <alignment vertical="center" wrapText="1"/>
    </xf>
    <xf numFmtId="177" fontId="0" fillId="0" borderId="0" xfId="0" applyNumberFormat="1" applyBorder="1" applyAlignment="1">
      <alignment horizontal="left"/>
    </xf>
    <xf numFmtId="178" fontId="0" fillId="0" borderId="0" xfId="0" applyNumberFormat="1" applyAlignment="1">
      <alignment/>
    </xf>
    <xf numFmtId="0" fontId="0" fillId="0" borderId="91" xfId="0" applyBorder="1" applyAlignment="1">
      <alignment/>
    </xf>
    <xf numFmtId="0" fontId="0" fillId="0" borderId="92" xfId="0" applyBorder="1" applyAlignment="1">
      <alignment/>
    </xf>
    <xf numFmtId="0" fontId="0" fillId="0" borderId="93" xfId="0" applyBorder="1" applyAlignment="1">
      <alignment/>
    </xf>
    <xf numFmtId="0" fontId="0" fillId="0" borderId="89" xfId="0" applyBorder="1" applyAlignment="1">
      <alignment/>
    </xf>
    <xf numFmtId="0" fontId="0" fillId="0" borderId="48" xfId="0" applyBorder="1" applyAlignment="1">
      <alignment horizontal="right"/>
    </xf>
    <xf numFmtId="0" fontId="0" fillId="0" borderId="0" xfId="0" applyFill="1" applyAlignment="1">
      <alignment/>
    </xf>
    <xf numFmtId="0" fontId="0" fillId="0" borderId="0" xfId="0" applyFill="1" applyAlignment="1">
      <alignment horizontal="center"/>
    </xf>
    <xf numFmtId="0" fontId="0" fillId="0" borderId="0" xfId="0" applyFill="1" applyAlignment="1">
      <alignment horizontal="center" wrapText="1"/>
    </xf>
    <xf numFmtId="0" fontId="0" fillId="0" borderId="14" xfId="0" applyBorder="1" applyAlignment="1">
      <alignment vertical="top"/>
    </xf>
    <xf numFmtId="0" fontId="0" fillId="0" borderId="15" xfId="0" applyBorder="1" applyAlignment="1">
      <alignment vertical="top"/>
    </xf>
    <xf numFmtId="0" fontId="0" fillId="0" borderId="17" xfId="0" applyBorder="1" applyAlignment="1">
      <alignment vertical="top"/>
    </xf>
    <xf numFmtId="0" fontId="0" fillId="0" borderId="10" xfId="0" applyBorder="1" applyAlignment="1">
      <alignment vertical="top"/>
    </xf>
    <xf numFmtId="0" fontId="0" fillId="0" borderId="0" xfId="0" applyFill="1" applyAlignment="1">
      <alignment horizontal="right"/>
    </xf>
    <xf numFmtId="0" fontId="12" fillId="0" borderId="10" xfId="0" applyFont="1" applyBorder="1" applyAlignment="1">
      <alignment wrapText="1"/>
    </xf>
    <xf numFmtId="177" fontId="0" fillId="0" borderId="0" xfId="0" applyNumberFormat="1" applyFill="1" applyBorder="1" applyAlignment="1">
      <alignment horizontal="center"/>
    </xf>
    <xf numFmtId="9" fontId="0" fillId="0" borderId="52" xfId="0" applyNumberFormat="1" applyBorder="1" applyAlignment="1">
      <alignment/>
    </xf>
    <xf numFmtId="0" fontId="0" fillId="0" borderId="16" xfId="0" applyBorder="1" applyAlignment="1">
      <alignment horizontal="center"/>
    </xf>
    <xf numFmtId="0" fontId="0" fillId="0" borderId="10" xfId="0" applyNumberFormat="1" applyFill="1" applyBorder="1" applyAlignment="1">
      <alignment horizontal="right"/>
    </xf>
    <xf numFmtId="0" fontId="0" fillId="0" borderId="82" xfId="0" applyBorder="1" applyAlignment="1">
      <alignment/>
    </xf>
    <xf numFmtId="0" fontId="0" fillId="0" borderId="13" xfId="0" applyFill="1" applyBorder="1" applyAlignment="1">
      <alignment/>
    </xf>
    <xf numFmtId="0" fontId="0" fillId="0" borderId="42" xfId="0" applyBorder="1" applyAlignment="1">
      <alignment horizontal="center"/>
    </xf>
    <xf numFmtId="0" fontId="0" fillId="0" borderId="94" xfId="0" applyBorder="1" applyAlignment="1">
      <alignment/>
    </xf>
    <xf numFmtId="0" fontId="0" fillId="0" borderId="13" xfId="0" applyBorder="1" applyAlignment="1">
      <alignment horizontal="right"/>
    </xf>
    <xf numFmtId="0" fontId="0" fillId="0" borderId="95" xfId="0" applyBorder="1" applyAlignment="1">
      <alignment horizontal="right"/>
    </xf>
    <xf numFmtId="0" fontId="0" fillId="0" borderId="41" xfId="0" applyBorder="1" applyAlignment="1">
      <alignment horizontal="right"/>
    </xf>
    <xf numFmtId="0" fontId="0" fillId="0" borderId="90" xfId="0" applyBorder="1" applyAlignment="1">
      <alignment horizontal="center"/>
    </xf>
    <xf numFmtId="0" fontId="0" fillId="0" borderId="96" xfId="0" applyBorder="1" applyAlignment="1">
      <alignment/>
    </xf>
    <xf numFmtId="0" fontId="0" fillId="0" borderId="40" xfId="0" applyBorder="1" applyAlignment="1">
      <alignment horizontal="right"/>
    </xf>
    <xf numFmtId="0" fontId="0" fillId="0" borderId="20" xfId="0" applyBorder="1" applyAlignment="1">
      <alignment vertical="top" wrapText="1"/>
    </xf>
    <xf numFmtId="0" fontId="0" fillId="0" borderId="22" xfId="0" applyFill="1" applyBorder="1" applyAlignment="1">
      <alignment horizontal="center"/>
    </xf>
    <xf numFmtId="0" fontId="0" fillId="0" borderId="11" xfId="0" applyBorder="1" applyAlignment="1">
      <alignment vertical="top" wrapText="1"/>
    </xf>
    <xf numFmtId="0" fontId="0" fillId="0" borderId="20" xfId="0" applyFill="1" applyBorder="1" applyAlignment="1">
      <alignment horizontal="center"/>
    </xf>
    <xf numFmtId="0" fontId="0" fillId="35" borderId="34" xfId="0" applyFill="1" applyBorder="1" applyAlignment="1">
      <alignment horizontal="center"/>
    </xf>
    <xf numFmtId="0" fontId="0" fillId="34" borderId="38" xfId="0" applyFill="1" applyBorder="1" applyAlignment="1">
      <alignment horizontal="center" vertical="center" wrapText="1"/>
    </xf>
    <xf numFmtId="0" fontId="0" fillId="34" borderId="10" xfId="0" applyFill="1" applyBorder="1" applyAlignment="1">
      <alignment horizontal="center" vertical="center" wrapText="1"/>
    </xf>
    <xf numFmtId="0" fontId="0" fillId="34" borderId="39" xfId="0" applyFill="1" applyBorder="1" applyAlignment="1">
      <alignment horizontal="center" vertical="center" wrapText="1"/>
    </xf>
    <xf numFmtId="0" fontId="0" fillId="0" borderId="39" xfId="0" applyFill="1" applyBorder="1" applyAlignment="1">
      <alignment horizontal="left"/>
    </xf>
    <xf numFmtId="176" fontId="0" fillId="0" borderId="0" xfId="0" applyNumberFormat="1" applyBorder="1" applyAlignment="1">
      <alignment/>
    </xf>
    <xf numFmtId="0" fontId="9" fillId="0" borderId="26" xfId="0" applyFont="1" applyBorder="1" applyAlignment="1">
      <alignment/>
    </xf>
    <xf numFmtId="0" fontId="0" fillId="0" borderId="71" xfId="0" applyBorder="1" applyAlignment="1">
      <alignment/>
    </xf>
    <xf numFmtId="0" fontId="0" fillId="0" borderId="49" xfId="0" applyBorder="1" applyAlignment="1">
      <alignment horizontal="left"/>
    </xf>
    <xf numFmtId="0" fontId="9" fillId="0" borderId="26" xfId="0" applyFont="1" applyBorder="1" applyAlignment="1">
      <alignment wrapText="1"/>
    </xf>
    <xf numFmtId="0" fontId="0" fillId="0" borderId="71" xfId="0" applyBorder="1" applyAlignment="1">
      <alignment horizontal="right"/>
    </xf>
    <xf numFmtId="0" fontId="0" fillId="0" borderId="10" xfId="0" applyNumberFormat="1" applyBorder="1" applyAlignment="1">
      <alignment/>
    </xf>
    <xf numFmtId="0" fontId="0" fillId="0" borderId="88" xfId="0" applyFont="1" applyBorder="1" applyAlignment="1">
      <alignment horizontal="center"/>
    </xf>
    <xf numFmtId="0" fontId="14" fillId="0" borderId="0" xfId="0" applyFont="1" applyAlignment="1">
      <alignment vertical="center"/>
    </xf>
    <xf numFmtId="0" fontId="16" fillId="0" borderId="0" xfId="0" applyFont="1" applyAlignment="1">
      <alignment/>
    </xf>
    <xf numFmtId="0" fontId="17" fillId="0" borderId="0" xfId="0" applyFont="1" applyAlignment="1">
      <alignment vertical="center"/>
    </xf>
    <xf numFmtId="0" fontId="17" fillId="0" borderId="0" xfId="0" applyFont="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vertical="center"/>
    </xf>
    <xf numFmtId="0" fontId="17" fillId="0" borderId="10" xfId="0" applyFont="1" applyBorder="1" applyAlignment="1">
      <alignment vertical="center"/>
    </xf>
    <xf numFmtId="0" fontId="17" fillId="0" borderId="11" xfId="0" applyFont="1" applyBorder="1" applyAlignment="1">
      <alignment vertical="center"/>
    </xf>
    <xf numFmtId="0" fontId="17" fillId="0" borderId="12" xfId="0" applyFont="1" applyBorder="1" applyAlignment="1">
      <alignment horizontal="left" vertical="center"/>
    </xf>
    <xf numFmtId="176" fontId="17" fillId="0" borderId="11" xfId="0" applyNumberFormat="1" applyFont="1" applyBorder="1" applyAlignment="1">
      <alignment vertical="center"/>
    </xf>
    <xf numFmtId="0" fontId="17" fillId="33" borderId="11" xfId="0" applyFont="1" applyFill="1" applyBorder="1" applyAlignment="1">
      <alignment vertical="center"/>
    </xf>
    <xf numFmtId="0" fontId="17" fillId="33" borderId="12" xfId="0" applyFont="1" applyFill="1" applyBorder="1" applyAlignment="1">
      <alignment horizontal="center" vertical="center"/>
    </xf>
    <xf numFmtId="0" fontId="17" fillId="33" borderId="13" xfId="0" applyFont="1" applyFill="1" applyBorder="1" applyAlignment="1">
      <alignment horizontal="center" vertical="center"/>
    </xf>
    <xf numFmtId="0" fontId="17" fillId="0" borderId="21" xfId="0" applyFont="1" applyBorder="1" applyAlignment="1">
      <alignment horizontal="center" vertical="center"/>
    </xf>
    <xf numFmtId="0" fontId="17" fillId="0" borderId="23" xfId="0" applyFont="1" applyBorder="1" applyAlignment="1">
      <alignment horizontal="center" vertical="center"/>
    </xf>
    <xf numFmtId="0" fontId="17" fillId="33" borderId="12" xfId="0" applyFont="1" applyFill="1" applyBorder="1" applyAlignment="1" quotePrefix="1">
      <alignment horizontal="left" vertical="center"/>
    </xf>
    <xf numFmtId="0" fontId="17" fillId="33" borderId="13" xfId="0" applyFont="1" applyFill="1" applyBorder="1" applyAlignment="1" quotePrefix="1">
      <alignment horizontal="left" vertical="center"/>
    </xf>
    <xf numFmtId="0" fontId="17" fillId="33" borderId="12" xfId="0" applyFont="1" applyFill="1" applyBorder="1" applyAlignment="1">
      <alignment vertical="center"/>
    </xf>
    <xf numFmtId="0" fontId="17" fillId="33" borderId="11" xfId="0" applyFont="1" applyFill="1" applyBorder="1" applyAlignment="1" quotePrefix="1">
      <alignment horizontal="left" vertical="center"/>
    </xf>
    <xf numFmtId="0" fontId="17" fillId="33" borderId="12" xfId="0" applyFont="1" applyFill="1" applyBorder="1" applyAlignment="1">
      <alignment horizontal="left" vertical="center"/>
    </xf>
    <xf numFmtId="0" fontId="17" fillId="0" borderId="34" xfId="0" applyFont="1" applyBorder="1" applyAlignment="1">
      <alignment horizontal="center" vertical="center"/>
    </xf>
    <xf numFmtId="0" fontId="17" fillId="0" borderId="42" xfId="0" applyFont="1" applyBorder="1" applyAlignment="1">
      <alignment horizontal="center" vertical="center"/>
    </xf>
    <xf numFmtId="0" fontId="17" fillId="0" borderId="52" xfId="0" applyFont="1" applyBorder="1" applyAlignment="1">
      <alignment horizontal="center" vertical="center"/>
    </xf>
    <xf numFmtId="0" fontId="17" fillId="0" borderId="35" xfId="0" applyFont="1" applyBorder="1" applyAlignment="1">
      <alignment vertical="center"/>
    </xf>
    <xf numFmtId="0" fontId="17" fillId="0" borderId="52" xfId="0" applyFont="1" applyBorder="1" applyAlignment="1">
      <alignment horizontal="left" vertical="center"/>
    </xf>
    <xf numFmtId="0" fontId="17" fillId="0" borderId="89" xfId="0" applyFont="1" applyBorder="1" applyAlignment="1">
      <alignment vertical="center"/>
    </xf>
    <xf numFmtId="0" fontId="17" fillId="0" borderId="36" xfId="0" applyFont="1" applyBorder="1" applyAlignment="1">
      <alignment vertical="center"/>
    </xf>
    <xf numFmtId="0" fontId="17" fillId="0" borderId="39" xfId="0" applyFont="1" applyBorder="1" applyAlignment="1">
      <alignment vertical="center"/>
    </xf>
    <xf numFmtId="0" fontId="17" fillId="0" borderId="54" xfId="0" applyFont="1" applyBorder="1" applyAlignment="1">
      <alignment horizontal="center" vertical="center"/>
    </xf>
    <xf numFmtId="0" fontId="17" fillId="0" borderId="87" xfId="0" applyFont="1" applyBorder="1" applyAlignment="1">
      <alignment horizontal="center" vertical="center"/>
    </xf>
    <xf numFmtId="0" fontId="17" fillId="0" borderId="97" xfId="0" applyFont="1" applyBorder="1" applyAlignment="1">
      <alignment horizontal="left" vertical="center"/>
    </xf>
    <xf numFmtId="0" fontId="17" fillId="33" borderId="20" xfId="0" applyFont="1" applyFill="1" applyBorder="1" applyAlignment="1">
      <alignment vertical="center"/>
    </xf>
    <xf numFmtId="0" fontId="17" fillId="33" borderId="23" xfId="0" applyFont="1" applyFill="1" applyBorder="1" applyAlignment="1">
      <alignment horizontal="center" vertical="center"/>
    </xf>
    <xf numFmtId="0" fontId="17" fillId="33" borderId="21" xfId="0" applyFont="1" applyFill="1" applyBorder="1" applyAlignment="1">
      <alignment horizontal="center" vertical="center"/>
    </xf>
    <xf numFmtId="176" fontId="17" fillId="0" borderId="23" xfId="0" applyNumberFormat="1" applyFont="1" applyBorder="1" applyAlignment="1">
      <alignment horizontal="center" vertical="center"/>
    </xf>
    <xf numFmtId="0" fontId="17" fillId="0" borderId="23" xfId="0" applyFont="1" applyBorder="1" applyAlignment="1">
      <alignment horizontal="left" vertical="center"/>
    </xf>
    <xf numFmtId="176" fontId="17" fillId="0" borderId="21" xfId="0" applyNumberFormat="1" applyFont="1" applyBorder="1" applyAlignment="1">
      <alignment horizontal="center" vertical="center"/>
    </xf>
    <xf numFmtId="176" fontId="17" fillId="33" borderId="23" xfId="0" applyNumberFormat="1" applyFont="1" applyFill="1" applyBorder="1" applyAlignment="1">
      <alignment horizontal="center" vertical="center"/>
    </xf>
    <xf numFmtId="0" fontId="17" fillId="33" borderId="23" xfId="0" applyFont="1" applyFill="1" applyBorder="1" applyAlignment="1">
      <alignment vertical="center"/>
    </xf>
    <xf numFmtId="0" fontId="17" fillId="0" borderId="73" xfId="0" applyFont="1" applyBorder="1" applyAlignment="1">
      <alignment horizontal="center" vertical="center"/>
    </xf>
    <xf numFmtId="0" fontId="17" fillId="0" borderId="98" xfId="0" applyFont="1" applyBorder="1" applyAlignment="1">
      <alignment vertical="center"/>
    </xf>
    <xf numFmtId="0" fontId="17" fillId="0" borderId="99" xfId="0" applyFont="1" applyBorder="1" applyAlignment="1">
      <alignment vertical="center"/>
    </xf>
    <xf numFmtId="0" fontId="17" fillId="0" borderId="99" xfId="0" applyFont="1" applyFill="1" applyBorder="1" applyAlignment="1">
      <alignment vertical="center"/>
    </xf>
    <xf numFmtId="0" fontId="17" fillId="0" borderId="99" xfId="0" applyFont="1" applyFill="1" applyBorder="1" applyAlignment="1">
      <alignment horizontal="center" vertical="center"/>
    </xf>
    <xf numFmtId="176" fontId="17" fillId="0" borderId="99" xfId="0" applyNumberFormat="1" applyFont="1" applyBorder="1" applyAlignment="1">
      <alignment horizontal="center" vertical="center"/>
    </xf>
    <xf numFmtId="0" fontId="17" fillId="0" borderId="99" xfId="0" applyFont="1" applyBorder="1" applyAlignment="1">
      <alignment horizontal="left" vertical="center"/>
    </xf>
    <xf numFmtId="176" fontId="17" fillId="0" borderId="99" xfId="0" applyNumberFormat="1" applyFont="1" applyFill="1" applyBorder="1" applyAlignment="1">
      <alignment horizontal="center" vertical="center"/>
    </xf>
    <xf numFmtId="0" fontId="1" fillId="0" borderId="52" xfId="0" applyFont="1" applyBorder="1" applyAlignment="1">
      <alignment horizontal="left" vertical="center"/>
    </xf>
    <xf numFmtId="0" fontId="1" fillId="0" borderId="52" xfId="0" applyFont="1" applyBorder="1" applyAlignment="1" quotePrefix="1">
      <alignment horizontal="left" vertical="center"/>
    </xf>
    <xf numFmtId="0" fontId="17" fillId="0" borderId="40" xfId="0" applyFont="1" applyBorder="1" applyAlignment="1">
      <alignment vertical="center"/>
    </xf>
    <xf numFmtId="0" fontId="17" fillId="0" borderId="100" xfId="0" applyFont="1" applyBorder="1" applyAlignment="1">
      <alignment vertical="center"/>
    </xf>
    <xf numFmtId="0" fontId="1" fillId="0" borderId="48" xfId="0" applyFont="1" applyBorder="1" applyAlignment="1" quotePrefix="1">
      <alignment horizontal="left" vertical="center"/>
    </xf>
    <xf numFmtId="0" fontId="0" fillId="0" borderId="44" xfId="0" applyFont="1" applyBorder="1" applyAlignment="1">
      <alignment horizontal="left" vertical="top" wrapText="1"/>
    </xf>
    <xf numFmtId="0" fontId="0" fillId="0" borderId="12" xfId="0" applyFill="1" applyBorder="1" applyAlignment="1" applyProtection="1">
      <alignment horizontal="center"/>
      <protection locked="0"/>
    </xf>
    <xf numFmtId="0" fontId="0" fillId="36" borderId="52" xfId="0" applyFill="1" applyBorder="1" applyAlignment="1" applyProtection="1">
      <alignment horizontal="left"/>
      <protection locked="0"/>
    </xf>
    <xf numFmtId="0" fontId="0" fillId="0" borderId="0" xfId="0" applyBorder="1" applyAlignment="1" quotePrefix="1">
      <alignment horizontal="center" vertical="top"/>
    </xf>
    <xf numFmtId="0" fontId="0" fillId="0" borderId="38" xfId="0" applyFill="1" applyBorder="1" applyAlignment="1">
      <alignment horizontal="center" vertical="top"/>
    </xf>
    <xf numFmtId="0" fontId="9" fillId="0" borderId="36" xfId="0" applyFont="1" applyBorder="1" applyAlignment="1">
      <alignment horizontal="center" vertical="center" wrapText="1"/>
    </xf>
    <xf numFmtId="0" fontId="9" fillId="0" borderId="36" xfId="0" applyFont="1" applyBorder="1" applyAlignment="1">
      <alignment horizontal="right"/>
    </xf>
    <xf numFmtId="0" fontId="0" fillId="0" borderId="36" xfId="0" applyFont="1" applyBorder="1" applyAlignment="1">
      <alignment horizontal="right"/>
    </xf>
    <xf numFmtId="0" fontId="9" fillId="0" borderId="26" xfId="0" applyFont="1" applyBorder="1" applyAlignment="1">
      <alignment horizontal="center"/>
    </xf>
    <xf numFmtId="0" fontId="9" fillId="0" borderId="16" xfId="0" applyFont="1" applyBorder="1" applyAlignment="1">
      <alignment horizontal="center"/>
    </xf>
    <xf numFmtId="0" fontId="0" fillId="0" borderId="37" xfId="0" applyFill="1" applyBorder="1" applyAlignment="1">
      <alignment horizontal="center"/>
    </xf>
    <xf numFmtId="0" fontId="0" fillId="0" borderId="0" xfId="0" applyBorder="1" applyAlignment="1">
      <alignment horizontal="center" vertical="top" wrapText="1"/>
    </xf>
    <xf numFmtId="0" fontId="9" fillId="0" borderId="26" xfId="0" applyFont="1" applyBorder="1" applyAlignment="1">
      <alignment horizontal="center" vertical="center" wrapText="1"/>
    </xf>
    <xf numFmtId="0" fontId="0" fillId="0" borderId="64" xfId="0" applyBorder="1" applyAlignment="1">
      <alignment horizontal="left"/>
    </xf>
    <xf numFmtId="0" fontId="0" fillId="0" borderId="59" xfId="0" applyFill="1" applyBorder="1" applyAlignment="1">
      <alignment/>
    </xf>
    <xf numFmtId="0" fontId="0" fillId="0" borderId="64" xfId="0" applyFill="1" applyBorder="1" applyAlignment="1">
      <alignment/>
    </xf>
    <xf numFmtId="177" fontId="0" fillId="0" borderId="0" xfId="0" applyNumberFormat="1" applyBorder="1" applyAlignment="1">
      <alignment/>
    </xf>
    <xf numFmtId="9" fontId="0" fillId="0" borderId="52" xfId="0" applyNumberFormat="1" applyBorder="1" applyAlignment="1">
      <alignment horizontal="center"/>
    </xf>
    <xf numFmtId="1" fontId="0" fillId="0" borderId="10" xfId="0" applyNumberFormat="1" applyBorder="1" applyAlignment="1">
      <alignment/>
    </xf>
    <xf numFmtId="0" fontId="9" fillId="0" borderId="36" xfId="0" applyFont="1" applyBorder="1" applyAlignment="1">
      <alignment shrinkToFit="1"/>
    </xf>
    <xf numFmtId="0" fontId="17" fillId="0" borderId="12" xfId="0" applyFont="1" applyFill="1" applyBorder="1" applyAlignment="1" quotePrefix="1">
      <alignment vertical="center"/>
    </xf>
    <xf numFmtId="0" fontId="17" fillId="0" borderId="11" xfId="0" applyFont="1" applyFill="1" applyBorder="1" applyAlignment="1" quotePrefix="1">
      <alignment vertical="center"/>
    </xf>
    <xf numFmtId="9" fontId="0" fillId="0" borderId="0" xfId="0" applyNumberFormat="1" applyBorder="1" applyAlignment="1">
      <alignment/>
    </xf>
    <xf numFmtId="0" fontId="0" fillId="0" borderId="39" xfId="0" applyBorder="1" applyAlignment="1">
      <alignment horizontal="right" vertical="center" wrapText="1"/>
    </xf>
    <xf numFmtId="0" fontId="0" fillId="0" borderId="26" xfId="0" applyBorder="1" applyAlignment="1">
      <alignment horizontal="right" vertical="center" wrapText="1"/>
    </xf>
    <xf numFmtId="0" fontId="0" fillId="0" borderId="80" xfId="0" applyFill="1" applyBorder="1" applyAlignment="1">
      <alignment horizontal="center" vertical="top" wrapText="1"/>
    </xf>
    <xf numFmtId="0" fontId="0" fillId="0" borderId="50" xfId="0" applyBorder="1" applyAlignment="1">
      <alignment horizontal="left"/>
    </xf>
    <xf numFmtId="0" fontId="10" fillId="0" borderId="48" xfId="0" applyFont="1" applyBorder="1" applyAlignment="1" applyProtection="1">
      <alignment horizontal="center" vertical="center"/>
      <protection/>
    </xf>
    <xf numFmtId="0" fontId="10" fillId="0" borderId="90" xfId="0" applyFont="1" applyBorder="1" applyAlignment="1" applyProtection="1">
      <alignment horizontal="center" vertical="center"/>
      <protection/>
    </xf>
    <xf numFmtId="0" fontId="10" fillId="0" borderId="46" xfId="0" applyFont="1" applyBorder="1" applyAlignment="1" applyProtection="1">
      <alignment horizontal="center" vertical="center"/>
      <protection/>
    </xf>
    <xf numFmtId="0" fontId="0" fillId="0" borderId="90" xfId="0" applyBorder="1" applyAlignment="1">
      <alignment vertical="center" wrapText="1"/>
    </xf>
    <xf numFmtId="0" fontId="0" fillId="0" borderId="46" xfId="0" applyBorder="1" applyAlignment="1">
      <alignment vertical="center" wrapText="1"/>
    </xf>
    <xf numFmtId="9" fontId="0" fillId="0" borderId="10" xfId="0" applyNumberFormat="1" applyBorder="1" applyAlignment="1">
      <alignment/>
    </xf>
    <xf numFmtId="9" fontId="0" fillId="0" borderId="0" xfId="0" applyNumberFormat="1" applyFill="1" applyBorder="1" applyAlignment="1">
      <alignment horizontal="center"/>
    </xf>
    <xf numFmtId="177" fontId="0" fillId="0" borderId="0" xfId="0" applyNumberFormat="1" applyBorder="1" applyAlignment="1">
      <alignment horizontal="right"/>
    </xf>
    <xf numFmtId="0" fontId="0" fillId="0" borderId="101" xfId="0" applyFill="1" applyBorder="1" applyAlignment="1">
      <alignment horizontal="center"/>
    </xf>
    <xf numFmtId="0" fontId="0" fillId="0" borderId="39" xfId="0" applyFont="1" applyBorder="1" applyAlignment="1">
      <alignment horizontal="center" vertical="center" wrapText="1"/>
    </xf>
    <xf numFmtId="0" fontId="0" fillId="0" borderId="61" xfId="0" applyFill="1" applyBorder="1" applyAlignment="1">
      <alignment/>
    </xf>
    <xf numFmtId="0" fontId="0" fillId="0" borderId="65" xfId="0" applyFill="1" applyBorder="1" applyAlignment="1">
      <alignment/>
    </xf>
    <xf numFmtId="49" fontId="0" fillId="36" borderId="10" xfId="0" applyNumberFormat="1" applyFill="1" applyBorder="1" applyAlignment="1" applyProtection="1">
      <alignment horizontal="left"/>
      <protection locked="0"/>
    </xf>
    <xf numFmtId="0" fontId="0" fillId="0" borderId="69" xfId="0" applyBorder="1" applyAlignment="1">
      <alignment/>
    </xf>
    <xf numFmtId="0" fontId="0" fillId="0" borderId="102" xfId="0" applyBorder="1" applyAlignment="1">
      <alignment/>
    </xf>
    <xf numFmtId="0" fontId="0" fillId="0" borderId="103" xfId="0" applyBorder="1" applyAlignment="1">
      <alignment/>
    </xf>
    <xf numFmtId="0" fontId="0" fillId="0" borderId="67" xfId="0" applyBorder="1" applyAlignment="1">
      <alignment/>
    </xf>
    <xf numFmtId="0" fontId="0" fillId="0" borderId="68" xfId="0" applyBorder="1" applyAlignment="1">
      <alignment/>
    </xf>
    <xf numFmtId="0" fontId="0" fillId="0" borderId="104" xfId="0" applyFont="1" applyBorder="1" applyAlignment="1">
      <alignment horizontal="left"/>
    </xf>
    <xf numFmtId="0" fontId="0" fillId="0" borderId="68" xfId="0" applyBorder="1" applyAlignment="1">
      <alignment horizontal="right"/>
    </xf>
    <xf numFmtId="0" fontId="0" fillId="0" borderId="0" xfId="0" applyFont="1" applyFill="1" applyBorder="1" applyAlignment="1">
      <alignment horizontal="center"/>
    </xf>
    <xf numFmtId="0" fontId="0" fillId="0" borderId="44" xfId="0" applyFont="1" applyBorder="1" applyAlignment="1">
      <alignment horizontal="left"/>
    </xf>
    <xf numFmtId="0" fontId="0" fillId="0" borderId="22" xfId="0" applyFont="1" applyFill="1" applyBorder="1" applyAlignment="1">
      <alignment horizontal="center" wrapText="1"/>
    </xf>
    <xf numFmtId="0" fontId="0" fillId="0" borderId="44" xfId="0" applyBorder="1" applyAlignment="1">
      <alignment horizontal="left" vertical="top"/>
    </xf>
    <xf numFmtId="0" fontId="0" fillId="0" borderId="16" xfId="0" applyBorder="1" applyAlignment="1">
      <alignment horizontal="left"/>
    </xf>
    <xf numFmtId="0" fontId="0" fillId="0" borderId="16" xfId="0" applyFont="1" applyBorder="1" applyAlignment="1">
      <alignment horizontal="left"/>
    </xf>
    <xf numFmtId="0" fontId="0" fillId="0" borderId="16" xfId="0" applyBorder="1" applyAlignment="1">
      <alignment horizontal="right"/>
    </xf>
    <xf numFmtId="0" fontId="0" fillId="0" borderId="102" xfId="0" applyBorder="1" applyAlignment="1">
      <alignment horizontal="right"/>
    </xf>
    <xf numFmtId="0" fontId="0" fillId="0" borderId="105" xfId="0" applyFont="1" applyBorder="1" applyAlignment="1">
      <alignment horizontal="left"/>
    </xf>
    <xf numFmtId="0" fontId="0" fillId="0" borderId="16" xfId="0" applyBorder="1" applyAlignment="1">
      <alignment horizontal="left" vertical="top"/>
    </xf>
    <xf numFmtId="0" fontId="0" fillId="0" borderId="38" xfId="0" applyNumberFormat="1" applyBorder="1" applyAlignment="1">
      <alignment horizontal="center"/>
    </xf>
    <xf numFmtId="0" fontId="0" fillId="0" borderId="22" xfId="0" applyBorder="1" applyAlignment="1">
      <alignment horizontal="center"/>
    </xf>
    <xf numFmtId="0" fontId="0" fillId="0" borderId="16" xfId="0" applyBorder="1" applyAlignment="1">
      <alignment horizontal="left" vertical="top" wrapText="1"/>
    </xf>
    <xf numFmtId="0" fontId="0" fillId="34" borderId="29" xfId="0" applyFill="1" applyBorder="1" applyAlignment="1">
      <alignment horizontal="center"/>
    </xf>
    <xf numFmtId="0" fontId="0" fillId="34" borderId="11" xfId="0" applyFill="1" applyBorder="1" applyAlignment="1">
      <alignment horizontal="center" vertical="top"/>
    </xf>
    <xf numFmtId="0" fontId="0" fillId="0" borderId="0" xfId="0" applyFill="1" applyBorder="1" applyAlignment="1">
      <alignment horizontal="left" vertical="top" wrapText="1"/>
    </xf>
    <xf numFmtId="0" fontId="0" fillId="34" borderId="12" xfId="0" applyFill="1" applyBorder="1" applyAlignment="1">
      <alignment horizontal="center" vertical="top" wrapText="1"/>
    </xf>
    <xf numFmtId="0" fontId="0" fillId="0" borderId="16" xfId="0" applyBorder="1" applyAlignment="1">
      <alignment vertical="top" wrapText="1"/>
    </xf>
    <xf numFmtId="0" fontId="0" fillId="0" borderId="20" xfId="0" applyFont="1" applyBorder="1" applyAlignment="1">
      <alignment/>
    </xf>
    <xf numFmtId="0" fontId="0" fillId="0" borderId="22" xfId="0" applyFont="1" applyBorder="1" applyAlignment="1">
      <alignment/>
    </xf>
    <xf numFmtId="0" fontId="0" fillId="0" borderId="22" xfId="0" applyFont="1" applyBorder="1" applyAlignment="1">
      <alignment horizontal="right"/>
    </xf>
    <xf numFmtId="0" fontId="0" fillId="0" borderId="47" xfId="0" applyFont="1" applyBorder="1" applyAlignment="1">
      <alignment/>
    </xf>
    <xf numFmtId="0" fontId="0" fillId="0" borderId="23" xfId="0" applyFont="1" applyBorder="1" applyAlignment="1">
      <alignment/>
    </xf>
    <xf numFmtId="0" fontId="0" fillId="0" borderId="22" xfId="0" applyFill="1" applyBorder="1" applyAlignment="1">
      <alignment horizontal="right"/>
    </xf>
    <xf numFmtId="0" fontId="0" fillId="0" borderId="22" xfId="0" applyFill="1" applyBorder="1" applyAlignment="1">
      <alignment horizontal="left" vertical="top" wrapText="1"/>
    </xf>
    <xf numFmtId="0" fontId="0" fillId="0" borderId="16" xfId="0" applyFill="1" applyBorder="1" applyAlignment="1">
      <alignment vertical="top" wrapText="1"/>
    </xf>
    <xf numFmtId="0" fontId="0" fillId="0" borderId="22" xfId="0" applyBorder="1" applyAlignment="1">
      <alignment horizontal="left" vertical="top" wrapText="1"/>
    </xf>
    <xf numFmtId="0" fontId="0" fillId="0" borderId="22" xfId="0" applyBorder="1" applyAlignment="1">
      <alignment horizontal="left" wrapText="1"/>
    </xf>
    <xf numFmtId="0" fontId="0" fillId="0" borderId="16" xfId="0" applyFill="1" applyBorder="1" applyAlignment="1">
      <alignment horizontal="center" vertical="top" wrapText="1"/>
    </xf>
    <xf numFmtId="0" fontId="0" fillId="0" borderId="22" xfId="0" applyFill="1" applyBorder="1" applyAlignment="1">
      <alignment horizontal="left" wrapText="1"/>
    </xf>
    <xf numFmtId="0" fontId="0" fillId="0" borderId="20" xfId="0" applyBorder="1" applyAlignment="1">
      <alignment horizontal="left" wrapText="1"/>
    </xf>
    <xf numFmtId="0" fontId="0" fillId="0" borderId="21" xfId="0" applyBorder="1" applyAlignment="1">
      <alignment vertical="top" wrapText="1"/>
    </xf>
    <xf numFmtId="0" fontId="1" fillId="0" borderId="0" xfId="0" applyFont="1" applyBorder="1" applyAlignment="1">
      <alignment horizontal="center" vertical="center"/>
    </xf>
    <xf numFmtId="0" fontId="17" fillId="0" borderId="0" xfId="0" applyFont="1" applyBorder="1" applyAlignment="1">
      <alignment horizontal="center" vertical="center"/>
    </xf>
    <xf numFmtId="0" fontId="0" fillId="0" borderId="38" xfId="0" applyFont="1" applyFill="1" applyBorder="1" applyAlignment="1">
      <alignment horizontal="center"/>
    </xf>
    <xf numFmtId="0" fontId="0" fillId="37" borderId="38" xfId="0" applyFill="1" applyBorder="1" applyAlignment="1" applyProtection="1">
      <alignment horizontal="center"/>
      <protection locked="0"/>
    </xf>
    <xf numFmtId="0" fontId="0" fillId="37" borderId="38" xfId="0" applyFill="1" applyBorder="1" applyAlignment="1" applyProtection="1">
      <alignment horizontal="center" vertical="top"/>
      <protection locked="0"/>
    </xf>
    <xf numFmtId="0" fontId="0" fillId="37" borderId="10" xfId="0" applyFill="1" applyBorder="1" applyAlignment="1" applyProtection="1">
      <alignment horizontal="center"/>
      <protection locked="0"/>
    </xf>
    <xf numFmtId="0" fontId="0" fillId="37" borderId="10" xfId="0" applyFont="1" applyFill="1" applyBorder="1" applyAlignment="1" applyProtection="1">
      <alignment horizontal="center"/>
      <protection locked="0"/>
    </xf>
    <xf numFmtId="0" fontId="0" fillId="37" borderId="12" xfId="0" applyFont="1" applyFill="1" applyBorder="1" applyAlignment="1" applyProtection="1">
      <alignment horizontal="center"/>
      <protection locked="0"/>
    </xf>
    <xf numFmtId="0" fontId="0" fillId="37" borderId="38" xfId="0" applyFont="1" applyFill="1" applyBorder="1" applyAlignment="1" applyProtection="1">
      <alignment horizontal="center"/>
      <protection locked="0"/>
    </xf>
    <xf numFmtId="0" fontId="7" fillId="37" borderId="38" xfId="0" applyNumberFormat="1" applyFont="1" applyFill="1" applyBorder="1" applyAlignment="1" applyProtection="1">
      <alignment horizontal="center"/>
      <protection locked="0"/>
    </xf>
    <xf numFmtId="0" fontId="0" fillId="37" borderId="13" xfId="0" applyFill="1" applyBorder="1" applyAlignment="1" applyProtection="1">
      <alignment horizontal="center"/>
      <protection locked="0"/>
    </xf>
    <xf numFmtId="0" fontId="0" fillId="38" borderId="71" xfId="0" applyFill="1" applyBorder="1" applyAlignment="1" applyProtection="1">
      <alignment horizontal="center" vertical="top" wrapText="1"/>
      <protection locked="0"/>
    </xf>
    <xf numFmtId="0" fontId="0" fillId="36" borderId="38" xfId="0" applyFill="1" applyBorder="1" applyAlignment="1" applyProtection="1">
      <alignment horizontal="center" vertical="top"/>
      <protection locked="0"/>
    </xf>
    <xf numFmtId="0" fontId="0" fillId="37" borderId="11" xfId="0" applyFill="1" applyBorder="1" applyAlignment="1" applyProtection="1">
      <alignment horizontal="center" vertical="top"/>
      <protection locked="0"/>
    </xf>
    <xf numFmtId="0" fontId="0" fillId="36" borderId="11" xfId="0" applyFill="1" applyBorder="1" applyAlignment="1" applyProtection="1">
      <alignment horizontal="center" vertical="top"/>
      <protection locked="0"/>
    </xf>
    <xf numFmtId="0" fontId="0" fillId="37" borderId="52" xfId="0" applyFill="1" applyBorder="1" applyAlignment="1" applyProtection="1">
      <alignment horizontal="center"/>
      <protection locked="0"/>
    </xf>
    <xf numFmtId="0" fontId="0" fillId="36" borderId="52" xfId="0" applyFill="1" applyBorder="1" applyAlignment="1" applyProtection="1">
      <alignment horizontal="center" vertical="top"/>
      <protection locked="0"/>
    </xf>
    <xf numFmtId="0" fontId="0" fillId="36" borderId="10" xfId="0" applyFill="1" applyBorder="1" applyAlignment="1" applyProtection="1">
      <alignment horizontal="center" wrapText="1"/>
      <protection locked="0"/>
    </xf>
    <xf numFmtId="0" fontId="0" fillId="36" borderId="13" xfId="0" applyFill="1" applyBorder="1" applyAlignment="1" applyProtection="1">
      <alignment horizontal="center"/>
      <protection locked="0"/>
    </xf>
    <xf numFmtId="0" fontId="0" fillId="36" borderId="39" xfId="0" applyFill="1" applyBorder="1" applyAlignment="1" applyProtection="1">
      <alignment horizontal="center"/>
      <protection locked="0"/>
    </xf>
    <xf numFmtId="0" fontId="7" fillId="37" borderId="38" xfId="0" applyFont="1" applyFill="1" applyBorder="1" applyAlignment="1" applyProtection="1">
      <alignment horizontal="center"/>
      <protection locked="0"/>
    </xf>
    <xf numFmtId="0" fontId="0" fillId="36" borderId="10" xfId="0" applyFill="1" applyBorder="1" applyAlignment="1" applyProtection="1" quotePrefix="1">
      <alignment horizontal="center"/>
      <protection locked="0"/>
    </xf>
    <xf numFmtId="0" fontId="0" fillId="37" borderId="10" xfId="0" applyFont="1" applyFill="1" applyBorder="1" applyAlignment="1" applyProtection="1">
      <alignment horizontal="center" wrapText="1"/>
      <protection locked="0"/>
    </xf>
    <xf numFmtId="0" fontId="0" fillId="37" borderId="13" xfId="0" applyFont="1" applyFill="1" applyBorder="1" applyAlignment="1" applyProtection="1">
      <alignment horizontal="center" wrapText="1"/>
      <protection locked="0"/>
    </xf>
    <xf numFmtId="0" fontId="0" fillId="36" borderId="10" xfId="0" applyFill="1" applyBorder="1" applyAlignment="1" applyProtection="1">
      <alignment wrapText="1"/>
      <protection locked="0"/>
    </xf>
    <xf numFmtId="0" fontId="0" fillId="36" borderId="10" xfId="0" applyFill="1" applyBorder="1" applyAlignment="1" applyProtection="1">
      <alignment horizontal="left" wrapText="1"/>
      <protection locked="0"/>
    </xf>
    <xf numFmtId="0" fontId="0" fillId="0" borderId="37" xfId="0" applyBorder="1" applyAlignment="1" applyProtection="1">
      <alignment horizontal="center" vertical="top"/>
      <protection locked="0"/>
    </xf>
    <xf numFmtId="0" fontId="0" fillId="37" borderId="80" xfId="0" applyFill="1" applyBorder="1" applyAlignment="1" applyProtection="1">
      <alignment horizontal="center"/>
      <protection locked="0"/>
    </xf>
    <xf numFmtId="176" fontId="0" fillId="36" borderId="10" xfId="0" applyNumberFormat="1" applyFill="1" applyBorder="1" applyAlignment="1" applyProtection="1">
      <alignment/>
      <protection locked="0"/>
    </xf>
    <xf numFmtId="0" fontId="0" fillId="37" borderId="38" xfId="0" applyFont="1" applyFill="1" applyBorder="1" applyAlignment="1" applyProtection="1">
      <alignment horizontal="center" wrapText="1"/>
      <protection locked="0"/>
    </xf>
    <xf numFmtId="0" fontId="0" fillId="37" borderId="52" xfId="0" applyFont="1" applyFill="1" applyBorder="1" applyAlignment="1" applyProtection="1">
      <alignment horizontal="center" wrapText="1"/>
      <protection locked="0"/>
    </xf>
    <xf numFmtId="0" fontId="7" fillId="37" borderId="11" xfId="0" applyFont="1" applyFill="1" applyBorder="1" applyAlignment="1" applyProtection="1">
      <alignment horizontal="center"/>
      <protection locked="0"/>
    </xf>
    <xf numFmtId="58" fontId="0" fillId="36" borderId="52" xfId="0" applyNumberFormat="1" applyFill="1" applyBorder="1" applyAlignment="1" applyProtection="1">
      <alignment horizontal="left"/>
      <protection locked="0"/>
    </xf>
    <xf numFmtId="49" fontId="0" fillId="0" borderId="0" xfId="0" applyNumberFormat="1" applyAlignment="1">
      <alignment vertical="center"/>
    </xf>
    <xf numFmtId="0" fontId="0" fillId="0" borderId="0" xfId="0" applyAlignment="1">
      <alignment vertical="center"/>
    </xf>
    <xf numFmtId="49" fontId="20" fillId="0" borderId="0" xfId="0" applyNumberFormat="1" applyFont="1" applyAlignment="1">
      <alignment vertical="center"/>
    </xf>
    <xf numFmtId="0" fontId="20" fillId="0" borderId="0" xfId="0" applyFont="1" applyAlignment="1">
      <alignment vertical="center"/>
    </xf>
    <xf numFmtId="0" fontId="21" fillId="0" borderId="0" xfId="0" applyFont="1" applyAlignment="1" applyProtection="1">
      <alignment/>
      <protection locked="0"/>
    </xf>
    <xf numFmtId="0" fontId="21" fillId="0" borderId="0" xfId="0" applyFont="1" applyAlignment="1" applyProtection="1">
      <alignment vertical="center"/>
      <protection locked="0"/>
    </xf>
    <xf numFmtId="58" fontId="14" fillId="0" borderId="0" xfId="0" applyNumberFormat="1" applyFont="1" applyAlignment="1" applyProtection="1">
      <alignment horizontal="distributed" vertical="center"/>
      <protection/>
    </xf>
    <xf numFmtId="0" fontId="14" fillId="0" borderId="0" xfId="0" applyFont="1" applyAlignment="1" applyProtection="1">
      <alignment horizontal="distributed" vertical="center"/>
      <protection/>
    </xf>
    <xf numFmtId="58" fontId="21" fillId="0" borderId="0" xfId="0" applyNumberFormat="1" applyFont="1" applyAlignment="1" applyProtection="1">
      <alignment horizontal="distributed" vertical="center"/>
      <protection locked="0"/>
    </xf>
    <xf numFmtId="0" fontId="14" fillId="0" borderId="0" xfId="0" applyFont="1" applyAlignment="1" applyProtection="1">
      <alignment horizontal="left" vertical="center"/>
      <protection/>
    </xf>
    <xf numFmtId="0" fontId="14" fillId="0" borderId="0" xfId="0" applyFont="1" applyAlignment="1" applyProtection="1">
      <alignment horizontal="right" vertical="center"/>
      <protection/>
    </xf>
    <xf numFmtId="0" fontId="21" fillId="0" borderId="0" xfId="0" applyFont="1" applyAlignment="1" applyProtection="1">
      <alignment/>
      <protection locked="0"/>
    </xf>
    <xf numFmtId="0" fontId="21" fillId="0" borderId="11" xfId="0" applyFont="1" applyBorder="1" applyAlignment="1" applyProtection="1">
      <alignment horizontal="left" vertical="center"/>
      <protection/>
    </xf>
    <xf numFmtId="0" fontId="14" fillId="0" borderId="12" xfId="0" applyFont="1" applyBorder="1" applyAlignment="1" applyProtection="1">
      <alignment horizontal="center" vertical="center"/>
      <protection/>
    </xf>
    <xf numFmtId="0" fontId="21" fillId="0" borderId="12" xfId="0" applyFont="1" applyBorder="1" applyAlignment="1" applyProtection="1">
      <alignment horizontal="left" vertical="center"/>
      <protection/>
    </xf>
    <xf numFmtId="0" fontId="21" fillId="0" borderId="52" xfId="0" applyFont="1" applyBorder="1" applyAlignment="1" applyProtection="1">
      <alignment horizontal="left" vertical="center"/>
      <protection/>
    </xf>
    <xf numFmtId="0" fontId="14" fillId="0" borderId="12" xfId="0" applyFont="1" applyBorder="1" applyAlignment="1" applyProtection="1">
      <alignment horizontal="left" vertical="center"/>
      <protection/>
    </xf>
    <xf numFmtId="189" fontId="14" fillId="0" borderId="23" xfId="0" applyNumberFormat="1" applyFont="1" applyBorder="1" applyAlignment="1" applyProtection="1">
      <alignment horizontal="center" vertical="center"/>
      <protection/>
    </xf>
    <xf numFmtId="0" fontId="14" fillId="0" borderId="23" xfId="0" applyFont="1" applyBorder="1" applyAlignment="1" applyProtection="1">
      <alignment horizontal="center" vertical="center" wrapText="1"/>
      <protection/>
    </xf>
    <xf numFmtId="0" fontId="14" fillId="0" borderId="0" xfId="0" applyFont="1" applyBorder="1" applyAlignment="1" applyProtection="1">
      <alignment horizontal="center" vertical="center"/>
      <protection/>
    </xf>
    <xf numFmtId="0" fontId="14" fillId="0" borderId="23" xfId="0" applyFont="1" applyBorder="1" applyAlignment="1" applyProtection="1">
      <alignment horizontal="left" vertical="center"/>
      <protection/>
    </xf>
    <xf numFmtId="58" fontId="0" fillId="36" borderId="11" xfId="0" applyNumberFormat="1" applyFill="1" applyBorder="1" applyAlignment="1" applyProtection="1">
      <alignment horizontal="right"/>
      <protection locked="0"/>
    </xf>
    <xf numFmtId="0" fontId="14" fillId="0" borderId="0" xfId="0" applyFont="1" applyBorder="1" applyAlignment="1">
      <alignment vertical="center"/>
    </xf>
    <xf numFmtId="191" fontId="1" fillId="0" borderId="11" xfId="0" applyNumberFormat="1" applyFont="1" applyBorder="1" applyAlignment="1">
      <alignment horizontal="right" vertical="center"/>
    </xf>
    <xf numFmtId="191" fontId="1" fillId="0" borderId="47" xfId="0" applyNumberFormat="1" applyFont="1" applyBorder="1" applyAlignment="1" quotePrefix="1">
      <alignment horizontal="right" vertical="center"/>
    </xf>
    <xf numFmtId="191" fontId="1" fillId="0" borderId="11" xfId="0" applyNumberFormat="1" applyFont="1" applyBorder="1" applyAlignment="1">
      <alignment vertical="center"/>
    </xf>
    <xf numFmtId="190" fontId="17" fillId="0" borderId="0" xfId="0" applyNumberFormat="1" applyFont="1" applyBorder="1" applyAlignment="1">
      <alignment horizontal="left" vertical="center"/>
    </xf>
    <xf numFmtId="191" fontId="17" fillId="0" borderId="53" xfId="0" applyNumberFormat="1" applyFont="1" applyFill="1" applyBorder="1" applyAlignment="1">
      <alignment horizontal="right" vertical="center"/>
    </xf>
    <xf numFmtId="191" fontId="17" fillId="0" borderId="53" xfId="0" applyNumberFormat="1" applyFont="1" applyBorder="1" applyAlignment="1">
      <alignment horizontal="right" vertical="center"/>
    </xf>
    <xf numFmtId="191" fontId="17" fillId="0" borderId="66" xfId="0" applyNumberFormat="1" applyFont="1" applyFill="1" applyBorder="1" applyAlignment="1">
      <alignment horizontal="right" vertical="center"/>
    </xf>
    <xf numFmtId="191" fontId="17" fillId="0" borderId="98" xfId="0" applyNumberFormat="1" applyFont="1" applyFill="1" applyBorder="1" applyAlignment="1">
      <alignment horizontal="right" vertical="center"/>
    </xf>
    <xf numFmtId="0" fontId="14" fillId="0" borderId="0" xfId="0" applyFont="1" applyAlignment="1" applyProtection="1">
      <alignment vertical="center"/>
      <protection/>
    </xf>
    <xf numFmtId="0" fontId="22" fillId="0" borderId="0" xfId="0" applyFont="1" applyAlignment="1" applyProtection="1">
      <alignment horizontal="center" vertical="center"/>
      <protection/>
    </xf>
    <xf numFmtId="0" fontId="14" fillId="0" borderId="52" xfId="0" applyFont="1" applyBorder="1" applyAlignment="1" applyProtection="1">
      <alignment horizontal="left" vertical="center"/>
      <protection/>
    </xf>
    <xf numFmtId="49" fontId="14" fillId="0" borderId="0" xfId="0" applyNumberFormat="1" applyFont="1" applyAlignment="1" applyProtection="1">
      <alignment horizontal="left" vertical="center"/>
      <protection/>
    </xf>
    <xf numFmtId="0" fontId="24" fillId="0" borderId="0" xfId="0" applyFont="1" applyAlignment="1" applyProtection="1">
      <alignment horizontal="center" vertical="center"/>
      <protection/>
    </xf>
    <xf numFmtId="49" fontId="14" fillId="0" borderId="0" xfId="0" applyNumberFormat="1" applyFont="1" applyAlignment="1" applyProtection="1">
      <alignment vertical="center"/>
      <protection/>
    </xf>
    <xf numFmtId="49" fontId="14" fillId="0" borderId="0" xfId="0" applyNumberFormat="1" applyFont="1" applyAlignment="1" applyProtection="1">
      <alignment horizontal="center" vertical="center"/>
      <protection/>
    </xf>
    <xf numFmtId="0" fontId="14" fillId="0" borderId="0" xfId="0" applyFont="1" applyAlignment="1" applyProtection="1">
      <alignment horizontal="center" vertical="center"/>
      <protection/>
    </xf>
    <xf numFmtId="49" fontId="14" fillId="0" borderId="0" xfId="0" applyNumberFormat="1" applyFont="1" applyAlignment="1" applyProtection="1">
      <alignment horizontal="right" vertical="center"/>
      <protection/>
    </xf>
    <xf numFmtId="1" fontId="14" fillId="0" borderId="0" xfId="0" applyNumberFormat="1" applyFont="1" applyAlignment="1" applyProtection="1">
      <alignment vertical="center"/>
      <protection/>
    </xf>
    <xf numFmtId="0" fontId="14" fillId="0" borderId="0" xfId="0" applyFont="1" applyAlignment="1" applyProtection="1">
      <alignment horizontal="left" vertical="center" shrinkToFit="1"/>
      <protection/>
    </xf>
    <xf numFmtId="49" fontId="0" fillId="0" borderId="0" xfId="0" applyNumberFormat="1" applyAlignment="1" applyProtection="1">
      <alignment vertical="center"/>
      <protection/>
    </xf>
    <xf numFmtId="0" fontId="0" fillId="0" borderId="0" xfId="0" applyAlignment="1" applyProtection="1">
      <alignment vertical="center"/>
      <protection/>
    </xf>
    <xf numFmtId="0" fontId="0" fillId="0" borderId="0" xfId="0" applyAlignment="1" applyProtection="1">
      <alignment/>
      <protection/>
    </xf>
    <xf numFmtId="0" fontId="0" fillId="0" borderId="0" xfId="0" applyBorder="1" applyAlignment="1" applyProtection="1">
      <alignment horizontal="center"/>
      <protection/>
    </xf>
    <xf numFmtId="0" fontId="0" fillId="0" borderId="10" xfId="0" applyBorder="1" applyAlignment="1" applyProtection="1">
      <alignment horizontal="center"/>
      <protection/>
    </xf>
    <xf numFmtId="0" fontId="0" fillId="0" borderId="0" xfId="0" applyBorder="1" applyAlignment="1" applyProtection="1">
      <alignment/>
      <protection/>
    </xf>
    <xf numFmtId="0" fontId="0" fillId="0" borderId="10" xfId="0" applyBorder="1" applyAlignment="1" applyProtection="1">
      <alignment/>
      <protection/>
    </xf>
    <xf numFmtId="0" fontId="21" fillId="0" borderId="0" xfId="0" applyFont="1" applyAlignment="1" applyProtection="1">
      <alignment/>
      <protection/>
    </xf>
    <xf numFmtId="0" fontId="21" fillId="0" borderId="0" xfId="0" applyFont="1" applyAlignment="1" applyProtection="1">
      <alignment horizontal="center"/>
      <protection/>
    </xf>
    <xf numFmtId="0" fontId="21" fillId="0" borderId="0" xfId="0" applyFont="1" applyAlignment="1" applyProtection="1">
      <alignment horizontal="right" vertical="center"/>
      <protection/>
    </xf>
    <xf numFmtId="0" fontId="21" fillId="0" borderId="0" xfId="0" applyFont="1" applyAlignment="1" applyProtection="1">
      <alignment vertical="center"/>
      <protection/>
    </xf>
    <xf numFmtId="0" fontId="21" fillId="0" borderId="0" xfId="0" applyFont="1" applyAlignment="1" applyProtection="1">
      <alignment horizontal="center" vertical="center"/>
      <protection/>
    </xf>
    <xf numFmtId="0" fontId="21" fillId="0" borderId="0" xfId="0" applyFont="1" applyAlignment="1" applyProtection="1">
      <alignment horizontal="left" vertical="center"/>
      <protection/>
    </xf>
    <xf numFmtId="0" fontId="21" fillId="0" borderId="0" xfId="0" applyFont="1" applyBorder="1" applyAlignment="1" applyProtection="1">
      <alignment horizontal="left" vertical="center"/>
      <protection/>
    </xf>
    <xf numFmtId="0" fontId="21" fillId="0" borderId="11" xfId="0" applyFont="1" applyBorder="1" applyAlignment="1" applyProtection="1">
      <alignment horizontal="right" vertical="center"/>
      <protection/>
    </xf>
    <xf numFmtId="0" fontId="21" fillId="0" borderId="12" xfId="0" applyFont="1" applyBorder="1" applyAlignment="1" applyProtection="1">
      <alignment horizontal="right" vertical="center"/>
      <protection/>
    </xf>
    <xf numFmtId="0" fontId="21" fillId="0" borderId="12" xfId="0" applyFont="1" applyBorder="1" applyAlignment="1" applyProtection="1">
      <alignment horizontal="center" vertical="center"/>
      <protection/>
    </xf>
    <xf numFmtId="0" fontId="21" fillId="0" borderId="20" xfId="0" applyFont="1" applyBorder="1" applyAlignment="1" applyProtection="1">
      <alignment horizontal="center" vertical="center" wrapText="1"/>
      <protection/>
    </xf>
    <xf numFmtId="0" fontId="21" fillId="0" borderId="19" xfId="0" applyFont="1" applyBorder="1" applyAlignment="1" applyProtection="1">
      <alignment horizontal="left" vertical="center"/>
      <protection/>
    </xf>
    <xf numFmtId="0" fontId="14" fillId="0" borderId="11" xfId="0" applyFont="1" applyBorder="1" applyAlignment="1" applyProtection="1">
      <alignment vertical="center"/>
      <protection/>
    </xf>
    <xf numFmtId="0" fontId="14" fillId="0" borderId="11" xfId="0" applyFont="1" applyBorder="1" applyAlignment="1" applyProtection="1">
      <alignment/>
      <protection/>
    </xf>
    <xf numFmtId="0" fontId="14" fillId="0" borderId="12" xfId="0" applyFont="1" applyBorder="1" applyAlignment="1" applyProtection="1">
      <alignment/>
      <protection/>
    </xf>
    <xf numFmtId="0" fontId="14" fillId="0" borderId="52" xfId="0" applyFont="1" applyBorder="1" applyAlignment="1" applyProtection="1">
      <alignment/>
      <protection/>
    </xf>
    <xf numFmtId="0" fontId="14" fillId="0" borderId="20" xfId="0" applyFont="1" applyBorder="1" applyAlignment="1" applyProtection="1">
      <alignment vertical="center"/>
      <protection/>
    </xf>
    <xf numFmtId="0" fontId="14" fillId="0" borderId="19" xfId="0" applyFont="1" applyBorder="1" applyAlignment="1" applyProtection="1">
      <alignment horizontal="center" vertical="center"/>
      <protection/>
    </xf>
    <xf numFmtId="0" fontId="14" fillId="0" borderId="44" xfId="0" applyFont="1" applyBorder="1" applyAlignment="1" applyProtection="1">
      <alignment/>
      <protection/>
    </xf>
    <xf numFmtId="0" fontId="14" fillId="0" borderId="20" xfId="0" applyFont="1" applyBorder="1" applyAlignment="1" applyProtection="1">
      <alignment horizontal="center"/>
      <protection/>
    </xf>
    <xf numFmtId="0" fontId="14" fillId="0" borderId="12" xfId="0" applyFont="1" applyBorder="1" applyAlignment="1" applyProtection="1">
      <alignment horizontal="center"/>
      <protection/>
    </xf>
    <xf numFmtId="0" fontId="14" fillId="0" borderId="23" xfId="0" applyFont="1" applyBorder="1" applyAlignment="1" applyProtection="1">
      <alignment/>
      <protection/>
    </xf>
    <xf numFmtId="0" fontId="14" fillId="0" borderId="11" xfId="0" applyFont="1" applyBorder="1" applyAlignment="1" applyProtection="1">
      <alignment horizontal="center" vertical="center"/>
      <protection/>
    </xf>
    <xf numFmtId="0" fontId="14" fillId="0" borderId="52" xfId="0" applyFont="1" applyBorder="1" applyAlignment="1" applyProtection="1">
      <alignment horizontal="center" vertical="center"/>
      <protection/>
    </xf>
    <xf numFmtId="0" fontId="14" fillId="0" borderId="11" xfId="0" applyFont="1" applyBorder="1" applyAlignment="1" applyProtection="1">
      <alignment horizontal="center"/>
      <protection/>
    </xf>
    <xf numFmtId="58" fontId="14" fillId="0" borderId="106" xfId="0" applyNumberFormat="1" applyFont="1" applyBorder="1" applyAlignment="1" applyProtection="1">
      <alignment horizontal="distributed" vertical="center" wrapText="1"/>
      <protection/>
    </xf>
    <xf numFmtId="20" fontId="14" fillId="0" borderId="107" xfId="0" applyNumberFormat="1" applyFont="1" applyBorder="1" applyAlignment="1" applyProtection="1" quotePrefix="1">
      <alignment horizontal="left" vertical="center"/>
      <protection/>
    </xf>
    <xf numFmtId="20" fontId="14" fillId="0" borderId="107" xfId="0" applyNumberFormat="1" applyFont="1" applyBorder="1" applyAlignment="1" applyProtection="1">
      <alignment horizontal="left" vertical="center"/>
      <protection/>
    </xf>
    <xf numFmtId="20" fontId="14" fillId="0" borderId="108" xfId="0" applyNumberFormat="1" applyFont="1" applyBorder="1" applyAlignment="1" applyProtection="1">
      <alignment horizontal="left" vertical="center"/>
      <protection/>
    </xf>
    <xf numFmtId="0" fontId="21" fillId="0" borderId="0" xfId="0" applyFont="1" applyBorder="1" applyAlignment="1" applyProtection="1">
      <alignment horizontal="center" vertical="center"/>
      <protection/>
    </xf>
    <xf numFmtId="0" fontId="21" fillId="0" borderId="0" xfId="0" applyFont="1" applyBorder="1" applyAlignment="1" applyProtection="1">
      <alignment horizontal="center"/>
      <protection/>
    </xf>
    <xf numFmtId="0" fontId="0" fillId="0" borderId="12" xfId="0" applyBorder="1" applyAlignment="1" applyProtection="1">
      <alignment horizontal="center"/>
      <protection/>
    </xf>
    <xf numFmtId="0" fontId="0" fillId="0" borderId="10" xfId="0" applyBorder="1" applyAlignment="1" applyProtection="1" quotePrefix="1">
      <alignment horizontal="center"/>
      <protection/>
    </xf>
    <xf numFmtId="0" fontId="0" fillId="33" borderId="10" xfId="0" applyFill="1" applyBorder="1" applyAlignment="1" applyProtection="1">
      <alignment horizontal="center"/>
      <protection/>
    </xf>
    <xf numFmtId="58" fontId="0" fillId="0" borderId="107" xfId="0" applyNumberFormat="1" applyFill="1" applyBorder="1" applyAlignment="1" applyProtection="1">
      <alignment horizontal="center"/>
      <protection/>
    </xf>
    <xf numFmtId="0" fontId="0" fillId="0" borderId="0" xfId="0" applyAlignment="1" applyProtection="1">
      <alignment horizontal="center"/>
      <protection/>
    </xf>
    <xf numFmtId="0" fontId="0" fillId="0" borderId="0" xfId="0" applyFont="1" applyAlignment="1" applyProtection="1">
      <alignment/>
      <protection/>
    </xf>
    <xf numFmtId="0" fontId="0" fillId="0" borderId="34" xfId="0" applyBorder="1" applyAlignment="1" applyProtection="1">
      <alignment horizontal="center"/>
      <protection/>
    </xf>
    <xf numFmtId="190" fontId="0" fillId="0" borderId="27" xfId="0" applyNumberFormat="1" applyFill="1" applyBorder="1" applyAlignment="1" applyProtection="1">
      <alignment horizontal="center"/>
      <protection/>
    </xf>
    <xf numFmtId="0" fontId="0" fillId="0" borderId="40" xfId="0" applyBorder="1" applyAlignment="1" applyProtection="1">
      <alignment horizontal="center"/>
      <protection/>
    </xf>
    <xf numFmtId="0" fontId="0" fillId="0" borderId="0"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23" xfId="0" applyFill="1" applyBorder="1" applyAlignment="1" applyProtection="1">
      <alignment horizontal="left" vertical="center"/>
      <protection/>
    </xf>
    <xf numFmtId="0" fontId="0" fillId="0" borderId="21" xfId="0" applyNumberFormat="1" applyFill="1" applyBorder="1" applyAlignment="1" applyProtection="1">
      <alignment horizontal="left" vertical="center"/>
      <protection/>
    </xf>
    <xf numFmtId="0" fontId="0" fillId="0" borderId="73" xfId="0" applyFill="1" applyBorder="1" applyAlignment="1" applyProtection="1">
      <alignment horizontal="left" vertical="center"/>
      <protection/>
    </xf>
    <xf numFmtId="0" fontId="0" fillId="0" borderId="19" xfId="0" applyBorder="1" applyAlignment="1" applyProtection="1">
      <alignment horizontal="center" vertical="center"/>
      <protection/>
    </xf>
    <xf numFmtId="0" fontId="0" fillId="0" borderId="18" xfId="0" applyFill="1" applyBorder="1" applyAlignment="1" applyProtection="1">
      <alignment horizontal="left" vertical="center"/>
      <protection/>
    </xf>
    <xf numFmtId="0" fontId="0" fillId="0" borderId="109" xfId="0" applyNumberFormat="1" applyFill="1" applyBorder="1" applyAlignment="1" applyProtection="1">
      <alignment horizontal="left" vertical="center"/>
      <protection/>
    </xf>
    <xf numFmtId="0" fontId="0" fillId="0" borderId="94" xfId="0" applyFill="1" applyBorder="1" applyAlignment="1" applyProtection="1">
      <alignment horizontal="left" vertical="center"/>
      <protection/>
    </xf>
    <xf numFmtId="0" fontId="0" fillId="0" borderId="39" xfId="0" applyBorder="1" applyAlignment="1" applyProtection="1">
      <alignment/>
      <protection/>
    </xf>
    <xf numFmtId="0" fontId="0" fillId="0" borderId="38" xfId="0" applyBorder="1" applyAlignment="1" applyProtection="1">
      <alignment horizontal="center"/>
      <protection/>
    </xf>
    <xf numFmtId="0" fontId="0" fillId="33" borderId="10" xfId="0" applyFill="1" applyBorder="1" applyAlignment="1" applyProtection="1">
      <alignment/>
      <protection/>
    </xf>
    <xf numFmtId="176" fontId="0" fillId="0" borderId="10" xfId="0" applyNumberFormat="1" applyFont="1" applyBorder="1" applyAlignment="1" applyProtection="1" quotePrefix="1">
      <alignment horizontal="center"/>
      <protection/>
    </xf>
    <xf numFmtId="0" fontId="0" fillId="33" borderId="38" xfId="0" applyFont="1" applyFill="1" applyBorder="1" applyAlignment="1" applyProtection="1">
      <alignment horizontal="center"/>
      <protection/>
    </xf>
    <xf numFmtId="0" fontId="0" fillId="33" borderId="38" xfId="0" applyFill="1" applyBorder="1" applyAlignment="1" applyProtection="1">
      <alignment horizontal="center"/>
      <protection/>
    </xf>
    <xf numFmtId="0" fontId="0" fillId="0" borderId="10" xfId="0" applyFill="1" applyBorder="1" applyAlignment="1" applyProtection="1">
      <alignment horizontal="center"/>
      <protection/>
    </xf>
    <xf numFmtId="0" fontId="0" fillId="33" borderId="38" xfId="0" applyFill="1" applyBorder="1" applyAlignment="1" applyProtection="1">
      <alignment/>
      <protection/>
    </xf>
    <xf numFmtId="0" fontId="0" fillId="0" borderId="10" xfId="0" applyFill="1" applyBorder="1" applyAlignment="1" applyProtection="1" quotePrefix="1">
      <alignment horizontal="center"/>
      <protection/>
    </xf>
    <xf numFmtId="0" fontId="0" fillId="33" borderId="71" xfId="0" applyFill="1"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176" fontId="7" fillId="0" borderId="12" xfId="0" applyNumberFormat="1" applyFont="1" applyBorder="1" applyAlignment="1" applyProtection="1">
      <alignment horizontal="center"/>
      <protection/>
    </xf>
    <xf numFmtId="0" fontId="0" fillId="0" borderId="13" xfId="0" applyBorder="1" applyAlignment="1" applyProtection="1">
      <alignment/>
      <protection/>
    </xf>
    <xf numFmtId="0" fontId="0" fillId="0" borderId="80" xfId="0" applyBorder="1" applyAlignment="1" applyProtection="1">
      <alignment/>
      <protection/>
    </xf>
    <xf numFmtId="0" fontId="0" fillId="0" borderId="11" xfId="0" applyBorder="1" applyAlignment="1" applyProtection="1">
      <alignment horizontal="center"/>
      <protection/>
    </xf>
    <xf numFmtId="0" fontId="0" fillId="0" borderId="38" xfId="0" applyBorder="1" applyAlignment="1" applyProtection="1">
      <alignment/>
      <protection/>
    </xf>
    <xf numFmtId="0" fontId="0" fillId="0" borderId="11" xfId="0" applyBorder="1" applyAlignment="1" applyProtection="1">
      <alignment horizontal="right"/>
      <protection/>
    </xf>
    <xf numFmtId="176" fontId="0" fillId="0" borderId="12" xfId="0" applyNumberFormat="1" applyBorder="1" applyAlignment="1" applyProtection="1">
      <alignment/>
      <protection/>
    </xf>
    <xf numFmtId="0" fontId="0" fillId="0" borderId="52" xfId="0" applyBorder="1" applyAlignment="1" applyProtection="1">
      <alignment/>
      <protection/>
    </xf>
    <xf numFmtId="0" fontId="0" fillId="0" borderId="12" xfId="0" applyBorder="1" applyAlignment="1" applyProtection="1" quotePrefix="1">
      <alignment horizontal="center"/>
      <protection/>
    </xf>
    <xf numFmtId="0" fontId="7" fillId="0" borderId="12" xfId="0" applyFont="1" applyBorder="1" applyAlignment="1" applyProtection="1">
      <alignment horizontal="center"/>
      <protection/>
    </xf>
    <xf numFmtId="1" fontId="7" fillId="0" borderId="12" xfId="0" applyNumberFormat="1" applyFont="1" applyBorder="1" applyAlignment="1" applyProtection="1">
      <alignment horizontal="center"/>
      <protection/>
    </xf>
    <xf numFmtId="0" fontId="0" fillId="0" borderId="0" xfId="0" applyBorder="1" applyAlignment="1" applyProtection="1">
      <alignment horizontal="left" vertical="center"/>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0" fontId="0" fillId="0" borderId="0" xfId="0" applyFill="1" applyBorder="1" applyAlignment="1" applyProtection="1">
      <alignment horizontal="left"/>
      <protection/>
    </xf>
    <xf numFmtId="0" fontId="0" fillId="0" borderId="0" xfId="0" applyFill="1" applyAlignment="1" applyProtection="1">
      <alignment horizontal="center"/>
      <protection/>
    </xf>
    <xf numFmtId="0" fontId="0" fillId="0" borderId="34" xfId="0" applyFill="1" applyBorder="1" applyAlignment="1" applyProtection="1">
      <alignment horizontal="center"/>
      <protection/>
    </xf>
    <xf numFmtId="0" fontId="0" fillId="0" borderId="0" xfId="0" applyFill="1" applyBorder="1" applyAlignment="1" applyProtection="1">
      <alignment horizontal="center" wrapText="1"/>
      <protection/>
    </xf>
    <xf numFmtId="0" fontId="0" fillId="0" borderId="89" xfId="0" applyFill="1" applyBorder="1" applyAlignment="1" applyProtection="1">
      <alignment horizontal="left"/>
      <protection/>
    </xf>
    <xf numFmtId="0" fontId="0" fillId="0" borderId="89" xfId="0" applyFill="1" applyBorder="1" applyAlignment="1" applyProtection="1">
      <alignment horizontal="right"/>
      <protection/>
    </xf>
    <xf numFmtId="0" fontId="0" fillId="0" borderId="0" xfId="0" applyFill="1" applyAlignment="1" applyProtection="1">
      <alignment/>
      <protection/>
    </xf>
    <xf numFmtId="0" fontId="0" fillId="0" borderId="89" xfId="0" applyFill="1" applyBorder="1" applyAlignment="1" applyProtection="1">
      <alignment/>
      <protection/>
    </xf>
    <xf numFmtId="0" fontId="0" fillId="0" borderId="39" xfId="0" applyFill="1" applyBorder="1" applyAlignment="1" applyProtection="1">
      <alignment/>
      <protection/>
    </xf>
    <xf numFmtId="0" fontId="0" fillId="0" borderId="40" xfId="0" applyFill="1" applyBorder="1" applyAlignment="1" applyProtection="1">
      <alignment wrapText="1"/>
      <protection/>
    </xf>
    <xf numFmtId="0" fontId="5" fillId="0" borderId="0" xfId="43" applyFill="1" applyAlignment="1" applyProtection="1">
      <alignment/>
      <protection/>
    </xf>
    <xf numFmtId="0" fontId="0" fillId="0" borderId="0" xfId="0" applyFill="1" applyAlignment="1" applyProtection="1">
      <alignment horizontal="left"/>
      <protection/>
    </xf>
    <xf numFmtId="0" fontId="9" fillId="0" borderId="0" xfId="0" applyFont="1" applyFill="1" applyBorder="1" applyAlignment="1" applyProtection="1">
      <alignment/>
      <protection/>
    </xf>
    <xf numFmtId="0" fontId="9" fillId="0" borderId="10" xfId="0" applyFont="1" applyFill="1" applyBorder="1" applyAlignment="1" applyProtection="1">
      <alignment/>
      <protection/>
    </xf>
    <xf numFmtId="0" fontId="9" fillId="0" borderId="10" xfId="0" applyFont="1" applyFill="1" applyBorder="1" applyAlignment="1" applyProtection="1">
      <alignment horizontal="center" wrapText="1"/>
      <protection/>
    </xf>
    <xf numFmtId="0" fontId="0" fillId="0" borderId="10" xfId="0" applyFill="1" applyBorder="1" applyAlignment="1" applyProtection="1">
      <alignment horizontal="center" wrapText="1"/>
      <protection/>
    </xf>
    <xf numFmtId="0" fontId="9" fillId="0" borderId="0" xfId="0" applyFont="1" applyFill="1" applyBorder="1" applyAlignment="1" applyProtection="1">
      <alignment horizontal="left"/>
      <protection/>
    </xf>
    <xf numFmtId="0" fontId="0" fillId="0" borderId="10" xfId="0" applyNumberFormat="1" applyFill="1" applyBorder="1" applyAlignment="1" applyProtection="1">
      <alignment horizontal="center"/>
      <protection/>
    </xf>
    <xf numFmtId="0" fontId="11" fillId="0" borderId="10" xfId="0" applyFont="1" applyFill="1" applyBorder="1" applyAlignment="1" applyProtection="1">
      <alignment horizontal="center"/>
      <protection/>
    </xf>
    <xf numFmtId="0" fontId="0" fillId="0" borderId="17" xfId="0" applyFill="1" applyBorder="1" applyAlignment="1" applyProtection="1">
      <alignment/>
      <protection/>
    </xf>
    <xf numFmtId="0" fontId="0" fillId="0" borderId="0" xfId="0" applyFill="1" applyAlignment="1" applyProtection="1">
      <alignment wrapText="1"/>
      <protection/>
    </xf>
    <xf numFmtId="0" fontId="0" fillId="0" borderId="14" xfId="0" applyFill="1" applyBorder="1" applyAlignment="1" applyProtection="1">
      <alignment vertical="top"/>
      <protection/>
    </xf>
    <xf numFmtId="0" fontId="0" fillId="0" borderId="15" xfId="0" applyFill="1" applyBorder="1" applyAlignment="1" applyProtection="1">
      <alignment vertical="top"/>
      <protection/>
    </xf>
    <xf numFmtId="0" fontId="0" fillId="0" borderId="17" xfId="0" applyFill="1" applyBorder="1" applyAlignment="1" applyProtection="1">
      <alignment vertical="top"/>
      <protection/>
    </xf>
    <xf numFmtId="0" fontId="0" fillId="0" borderId="18" xfId="0" applyBorder="1" applyAlignment="1" applyProtection="1">
      <alignment vertical="top"/>
      <protection/>
    </xf>
    <xf numFmtId="0" fontId="0" fillId="0" borderId="18" xfId="0" applyBorder="1" applyAlignment="1" applyProtection="1">
      <alignment wrapText="1"/>
      <protection/>
    </xf>
    <xf numFmtId="0" fontId="0" fillId="0" borderId="23" xfId="0" applyBorder="1" applyAlignment="1" applyProtection="1">
      <alignment/>
      <protection/>
    </xf>
    <xf numFmtId="0" fontId="0" fillId="0" borderId="0" xfId="0" applyFill="1" applyAlignment="1" applyProtection="1">
      <alignment horizontal="right"/>
      <protection/>
    </xf>
    <xf numFmtId="0" fontId="21" fillId="0" borderId="0" xfId="0" applyFont="1" applyAlignment="1" applyProtection="1">
      <alignment/>
      <protection/>
    </xf>
    <xf numFmtId="187" fontId="14" fillId="0" borderId="0" xfId="0" applyNumberFormat="1" applyFont="1" applyAlignment="1" applyProtection="1">
      <alignment horizontal="left" vertical="center" shrinkToFit="1"/>
      <protection/>
    </xf>
    <xf numFmtId="32" fontId="0" fillId="36" borderId="12" xfId="0" applyNumberFormat="1" applyFill="1" applyBorder="1" applyAlignment="1" applyProtection="1">
      <alignment horizontal="center"/>
      <protection locked="0"/>
    </xf>
    <xf numFmtId="32" fontId="0" fillId="36" borderId="52" xfId="0" applyNumberFormat="1" applyFill="1" applyBorder="1" applyAlignment="1" applyProtection="1">
      <alignment horizontal="center"/>
      <protection locked="0"/>
    </xf>
    <xf numFmtId="58" fontId="14" fillId="0" borderId="0" xfId="0" applyNumberFormat="1" applyFont="1" applyAlignment="1" applyProtection="1">
      <alignment horizontal="left" vertical="center"/>
      <protection/>
    </xf>
    <xf numFmtId="58" fontId="14" fillId="0" borderId="0" xfId="0" applyNumberFormat="1" applyFont="1" applyAlignment="1" applyProtection="1">
      <alignment horizontal="center" vertical="center"/>
      <protection/>
    </xf>
    <xf numFmtId="0" fontId="14" fillId="0" borderId="0" xfId="0" applyFont="1" applyAlignment="1">
      <alignment horizontal="distributed" vertical="center"/>
    </xf>
    <xf numFmtId="49" fontId="0" fillId="36" borderId="11" xfId="0" applyNumberFormat="1" applyFill="1" applyBorder="1" applyAlignment="1" applyProtection="1">
      <alignment horizontal="left"/>
      <protection locked="0"/>
    </xf>
    <xf numFmtId="49" fontId="0" fillId="36" borderId="12" xfId="0" applyNumberFormat="1" applyFill="1" applyBorder="1" applyAlignment="1" applyProtection="1">
      <alignment horizontal="left"/>
      <protection locked="0"/>
    </xf>
    <xf numFmtId="49" fontId="0" fillId="36" borderId="52" xfId="0" applyNumberFormat="1" applyFill="1" applyBorder="1" applyAlignment="1" applyProtection="1">
      <alignment horizontal="left"/>
      <protection locked="0"/>
    </xf>
    <xf numFmtId="49" fontId="0" fillId="36" borderId="12" xfId="0" applyNumberFormat="1" applyFill="1" applyBorder="1" applyAlignment="1" applyProtection="1">
      <alignment horizontal="center"/>
      <protection locked="0"/>
    </xf>
    <xf numFmtId="49" fontId="0" fillId="36" borderId="52" xfId="0" applyNumberFormat="1" applyFill="1" applyBorder="1" applyAlignment="1" applyProtection="1">
      <alignment horizontal="center"/>
      <protection locked="0"/>
    </xf>
    <xf numFmtId="49" fontId="0" fillId="36" borderId="11" xfId="0" applyNumberFormat="1" applyFill="1" applyBorder="1" applyAlignment="1" applyProtection="1">
      <alignment horizontal="center"/>
      <protection locked="0"/>
    </xf>
    <xf numFmtId="0" fontId="9" fillId="0" borderId="11" xfId="0" applyFont="1" applyFill="1" applyBorder="1" applyAlignment="1" applyProtection="1">
      <alignment horizontal="left" wrapText="1"/>
      <protection/>
    </xf>
    <xf numFmtId="0" fontId="9" fillId="0" borderId="12" xfId="0" applyFont="1" applyFill="1" applyBorder="1" applyAlignment="1" applyProtection="1">
      <alignment horizontal="left" wrapText="1"/>
      <protection/>
    </xf>
    <xf numFmtId="0" fontId="9" fillId="0" borderId="13" xfId="0" applyFont="1" applyFill="1" applyBorder="1" applyAlignment="1" applyProtection="1">
      <alignment horizontal="left" wrapText="1"/>
      <protection/>
    </xf>
    <xf numFmtId="0" fontId="0" fillId="0" borderId="11" xfId="0" applyFill="1" applyBorder="1" applyAlignment="1" applyProtection="1">
      <alignment horizontal="left" wrapText="1"/>
      <protection/>
    </xf>
    <xf numFmtId="0" fontId="0" fillId="0" borderId="12" xfId="0" applyFill="1" applyBorder="1" applyAlignment="1" applyProtection="1">
      <alignment horizontal="left" wrapText="1"/>
      <protection/>
    </xf>
    <xf numFmtId="0" fontId="0" fillId="0" borderId="13" xfId="0" applyFill="1" applyBorder="1" applyAlignment="1" applyProtection="1">
      <alignment horizontal="left" wrapText="1"/>
      <protection/>
    </xf>
    <xf numFmtId="0" fontId="0" fillId="0" borderId="27" xfId="0" applyFill="1" applyBorder="1" applyAlignment="1" applyProtection="1">
      <alignment horizontal="center"/>
      <protection/>
    </xf>
    <xf numFmtId="0" fontId="0" fillId="0" borderId="29" xfId="0" applyFill="1" applyBorder="1" applyAlignment="1" applyProtection="1">
      <alignment horizontal="center"/>
      <protection/>
    </xf>
    <xf numFmtId="0" fontId="0" fillId="0" borderId="76" xfId="0" applyFill="1" applyBorder="1" applyAlignment="1" applyProtection="1">
      <alignment horizontal="center"/>
      <protection/>
    </xf>
    <xf numFmtId="6" fontId="0" fillId="36" borderId="11" xfId="49" applyNumberFormat="1" applyFont="1" applyFill="1" applyBorder="1" applyAlignment="1" applyProtection="1">
      <alignment horizontal="left"/>
      <protection locked="0"/>
    </xf>
    <xf numFmtId="6" fontId="0" fillId="36" borderId="12" xfId="49" applyNumberFormat="1" applyFont="1" applyFill="1" applyBorder="1" applyAlignment="1" applyProtection="1">
      <alignment horizontal="left"/>
      <protection locked="0"/>
    </xf>
    <xf numFmtId="190" fontId="0" fillId="36" borderId="11" xfId="0" applyNumberFormat="1" applyFill="1" applyBorder="1" applyAlignment="1" applyProtection="1">
      <alignment horizontal="left"/>
      <protection locked="0"/>
    </xf>
    <xf numFmtId="190" fontId="0" fillId="36" borderId="12" xfId="0" applyNumberFormat="1" applyFill="1" applyBorder="1" applyAlignment="1" applyProtection="1">
      <alignment horizontal="left"/>
      <protection locked="0"/>
    </xf>
    <xf numFmtId="190" fontId="0" fillId="36" borderId="52" xfId="0" applyNumberFormat="1" applyFill="1" applyBorder="1" applyAlignment="1" applyProtection="1">
      <alignment horizontal="left"/>
      <protection locked="0"/>
    </xf>
    <xf numFmtId="0" fontId="13" fillId="0" borderId="0" xfId="0" applyFont="1" applyFill="1" applyBorder="1" applyAlignment="1" applyProtection="1">
      <alignment horizontal="center"/>
      <protection/>
    </xf>
    <xf numFmtId="0" fontId="0" fillId="0" borderId="14" xfId="0" applyFill="1" applyBorder="1" applyAlignment="1" applyProtection="1">
      <alignment/>
      <protection/>
    </xf>
    <xf numFmtId="0" fontId="0" fillId="0" borderId="15" xfId="0" applyFill="1" applyBorder="1" applyAlignment="1" applyProtection="1">
      <alignment/>
      <protection/>
    </xf>
    <xf numFmtId="0" fontId="11" fillId="0" borderId="11" xfId="0" applyFont="1" applyFill="1" applyBorder="1" applyAlignment="1" applyProtection="1">
      <alignment horizontal="left" wrapText="1"/>
      <protection/>
    </xf>
    <xf numFmtId="0" fontId="11" fillId="0" borderId="12" xfId="0" applyFont="1" applyFill="1" applyBorder="1" applyAlignment="1" applyProtection="1">
      <alignment horizontal="left" wrapText="1"/>
      <protection/>
    </xf>
    <xf numFmtId="0" fontId="11" fillId="0" borderId="13" xfId="0" applyFont="1" applyFill="1" applyBorder="1" applyAlignment="1" applyProtection="1">
      <alignment horizontal="left" wrapText="1"/>
      <protection/>
    </xf>
    <xf numFmtId="32" fontId="0" fillId="36" borderId="12" xfId="0" applyNumberFormat="1" applyFill="1" applyBorder="1" applyAlignment="1" applyProtection="1">
      <alignment horizontal="center"/>
      <protection locked="0"/>
    </xf>
    <xf numFmtId="32" fontId="0" fillId="36" borderId="52" xfId="0" applyNumberFormat="1" applyFill="1" applyBorder="1" applyAlignment="1" applyProtection="1">
      <alignment horizontal="center"/>
      <protection locked="0"/>
    </xf>
    <xf numFmtId="0" fontId="0" fillId="37" borderId="11" xfId="0" applyFill="1" applyBorder="1" applyAlignment="1" applyProtection="1">
      <alignment horizontal="left" wrapText="1"/>
      <protection/>
    </xf>
    <xf numFmtId="0" fontId="0" fillId="37" borderId="12" xfId="0" applyFill="1" applyBorder="1" applyAlignment="1" applyProtection="1">
      <alignment horizontal="left" wrapText="1"/>
      <protection/>
    </xf>
    <xf numFmtId="0" fontId="0" fillId="37" borderId="52" xfId="0" applyFill="1" applyBorder="1" applyAlignment="1" applyProtection="1">
      <alignment horizontal="left" wrapText="1"/>
      <protection/>
    </xf>
    <xf numFmtId="0" fontId="0" fillId="37" borderId="106" xfId="0" applyFill="1" applyBorder="1" applyAlignment="1" applyProtection="1">
      <alignment horizontal="left" wrapText="1"/>
      <protection/>
    </xf>
    <xf numFmtId="0" fontId="0" fillId="37" borderId="107" xfId="0" applyFill="1" applyBorder="1" applyAlignment="1" applyProtection="1">
      <alignment horizontal="left" wrapText="1"/>
      <protection/>
    </xf>
    <xf numFmtId="0" fontId="0" fillId="37" borderId="108" xfId="0" applyFill="1" applyBorder="1" applyAlignment="1" applyProtection="1">
      <alignment horizontal="left" wrapText="1"/>
      <protection/>
    </xf>
    <xf numFmtId="58" fontId="0" fillId="0" borderId="107" xfId="0" applyNumberFormat="1" applyFill="1" applyBorder="1" applyAlignment="1" applyProtection="1">
      <alignment horizontal="center"/>
      <protection/>
    </xf>
    <xf numFmtId="0" fontId="0" fillId="0" borderId="107" xfId="0" applyFill="1" applyBorder="1" applyAlignment="1" applyProtection="1">
      <alignment horizontal="center"/>
      <protection/>
    </xf>
    <xf numFmtId="58" fontId="0" fillId="0" borderId="106" xfId="0" applyNumberFormat="1" applyFill="1" applyBorder="1" applyAlignment="1" applyProtection="1">
      <alignment horizontal="center"/>
      <protection/>
    </xf>
    <xf numFmtId="58" fontId="0" fillId="0" borderId="95" xfId="0" applyNumberFormat="1" applyFill="1" applyBorder="1" applyAlignment="1" applyProtection="1">
      <alignment horizontal="center"/>
      <protection/>
    </xf>
    <xf numFmtId="49" fontId="0" fillId="0" borderId="106" xfId="0" applyNumberFormat="1" applyFill="1" applyBorder="1" applyAlignment="1" applyProtection="1">
      <alignment horizontal="center" shrinkToFit="1"/>
      <protection/>
    </xf>
    <xf numFmtId="49" fontId="0" fillId="0" borderId="107" xfId="0" applyNumberFormat="1" applyFill="1" applyBorder="1" applyAlignment="1" applyProtection="1">
      <alignment horizontal="center" shrinkToFit="1"/>
      <protection/>
    </xf>
    <xf numFmtId="58" fontId="0" fillId="0" borderId="107" xfId="0" applyNumberFormat="1" applyBorder="1" applyAlignment="1" applyProtection="1">
      <alignment horizontal="center"/>
      <protection/>
    </xf>
    <xf numFmtId="0" fontId="0" fillId="0" borderId="107" xfId="0" applyBorder="1" applyAlignment="1" applyProtection="1">
      <alignment horizontal="center"/>
      <protection/>
    </xf>
    <xf numFmtId="0" fontId="0" fillId="0" borderId="26"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87"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0" xfId="0" applyAlignment="1" applyProtection="1">
      <alignment horizontal="center"/>
      <protection/>
    </xf>
    <xf numFmtId="6" fontId="0" fillId="0" borderId="29" xfId="0" applyNumberFormat="1" applyFill="1" applyBorder="1" applyAlignment="1" applyProtection="1">
      <alignment horizontal="center"/>
      <protection/>
    </xf>
    <xf numFmtId="49" fontId="0" fillId="0" borderId="18" xfId="0" applyNumberFormat="1" applyFill="1" applyBorder="1" applyAlignment="1" applyProtection="1">
      <alignment horizontal="center" vertical="center"/>
      <protection/>
    </xf>
    <xf numFmtId="0" fontId="0" fillId="0" borderId="18" xfId="0" applyNumberFormat="1" applyFill="1" applyBorder="1" applyAlignment="1" applyProtection="1">
      <alignment horizontal="center" vertical="center"/>
      <protection/>
    </xf>
    <xf numFmtId="49" fontId="0" fillId="0" borderId="18" xfId="0" applyNumberFormat="1" applyFill="1" applyBorder="1" applyAlignment="1" applyProtection="1">
      <alignment horizontal="left" vertical="center"/>
      <protection/>
    </xf>
    <xf numFmtId="0" fontId="0" fillId="0" borderId="18" xfId="0" applyNumberFormat="1" applyFill="1" applyBorder="1" applyAlignment="1" applyProtection="1">
      <alignment horizontal="left" vertical="center"/>
      <protection/>
    </xf>
    <xf numFmtId="0" fontId="0" fillId="0" borderId="108" xfId="0" applyFill="1" applyBorder="1" applyAlignment="1" applyProtection="1">
      <alignment horizontal="center"/>
      <protection/>
    </xf>
    <xf numFmtId="49" fontId="0" fillId="0" borderId="23" xfId="0" applyNumberFormat="1" applyFont="1" applyFill="1" applyBorder="1" applyAlignment="1" applyProtection="1">
      <alignment horizontal="left" vertical="center"/>
      <protection/>
    </xf>
    <xf numFmtId="0" fontId="0" fillId="0" borderId="23" xfId="0" applyNumberFormat="1" applyFont="1" applyFill="1" applyBorder="1" applyAlignment="1" applyProtection="1">
      <alignment horizontal="left" vertical="center"/>
      <protection/>
    </xf>
    <xf numFmtId="49" fontId="0" fillId="0" borderId="18" xfId="0" applyNumberFormat="1" applyFont="1" applyFill="1" applyBorder="1" applyAlignment="1" applyProtection="1">
      <alignment horizontal="left" vertical="center"/>
      <protection/>
    </xf>
    <xf numFmtId="0" fontId="0" fillId="0" borderId="18" xfId="0" applyNumberFormat="1" applyFont="1" applyFill="1" applyBorder="1" applyAlignment="1" applyProtection="1">
      <alignment horizontal="left" vertical="center"/>
      <protection/>
    </xf>
    <xf numFmtId="49" fontId="0" fillId="0" borderId="27" xfId="0" applyNumberFormat="1" applyBorder="1" applyAlignment="1" applyProtection="1">
      <alignment horizontal="center"/>
      <protection/>
    </xf>
    <xf numFmtId="0" fontId="0" fillId="0" borderId="29" xfId="0" applyBorder="1" applyAlignment="1" applyProtection="1">
      <alignment horizontal="center"/>
      <protection/>
    </xf>
    <xf numFmtId="0" fontId="0" fillId="0" borderId="28" xfId="0" applyBorder="1" applyAlignment="1" applyProtection="1">
      <alignment horizontal="center"/>
      <protection/>
    </xf>
    <xf numFmtId="183" fontId="0" fillId="0" borderId="27" xfId="0" applyNumberFormat="1" applyFill="1" applyBorder="1" applyAlignment="1" applyProtection="1">
      <alignment horizontal="center"/>
      <protection/>
    </xf>
    <xf numFmtId="183" fontId="0" fillId="0" borderId="28" xfId="0" applyNumberFormat="1" applyFill="1" applyBorder="1" applyAlignment="1" applyProtection="1">
      <alignment horizontal="center"/>
      <protection/>
    </xf>
    <xf numFmtId="0" fontId="0" fillId="0" borderId="27" xfId="0" applyBorder="1" applyAlignment="1" applyProtection="1">
      <alignment horizontal="center"/>
      <protection/>
    </xf>
    <xf numFmtId="0" fontId="0" fillId="0" borderId="10" xfId="0" applyBorder="1" applyAlignment="1">
      <alignment horizontal="left"/>
    </xf>
    <xf numFmtId="0" fontId="0" fillId="0" borderId="12" xfId="0" applyBorder="1" applyAlignment="1" applyProtection="1">
      <alignment horizontal="right"/>
      <protection/>
    </xf>
    <xf numFmtId="0" fontId="0" fillId="0" borderId="12" xfId="0" applyBorder="1" applyAlignment="1" applyProtection="1">
      <alignment horizontal="center"/>
      <protection/>
    </xf>
    <xf numFmtId="0" fontId="0" fillId="0" borderId="10" xfId="0" applyBorder="1" applyAlignment="1" applyProtection="1" quotePrefix="1">
      <alignment horizontal="center"/>
      <protection/>
    </xf>
    <xf numFmtId="0" fontId="0" fillId="33" borderId="10" xfId="0" applyFill="1" applyBorder="1" applyAlignment="1" applyProtection="1">
      <alignment horizontal="center"/>
      <protection/>
    </xf>
    <xf numFmtId="0" fontId="0" fillId="33" borderId="11" xfId="0" applyFill="1" applyBorder="1" applyAlignment="1" applyProtection="1">
      <alignment horizontal="center"/>
      <protection/>
    </xf>
    <xf numFmtId="0" fontId="0" fillId="33" borderId="12" xfId="0" applyFill="1" applyBorder="1" applyAlignment="1" applyProtection="1">
      <alignment horizontal="center"/>
      <protection/>
    </xf>
    <xf numFmtId="0" fontId="0" fillId="33" borderId="13" xfId="0" applyFill="1" applyBorder="1" applyAlignment="1" applyProtection="1">
      <alignment horizontal="center"/>
      <protection/>
    </xf>
    <xf numFmtId="0" fontId="0" fillId="33" borderId="52" xfId="0" applyFill="1" applyBorder="1" applyAlignment="1" applyProtection="1">
      <alignment horizontal="center"/>
      <protection/>
    </xf>
    <xf numFmtId="0" fontId="0" fillId="0" borderId="14" xfId="0" applyBorder="1" applyAlignment="1">
      <alignment horizontal="left" vertical="top"/>
    </xf>
    <xf numFmtId="0" fontId="0" fillId="0" borderId="17" xfId="0" applyBorder="1" applyAlignment="1">
      <alignment horizontal="left" vertical="top"/>
    </xf>
    <xf numFmtId="0" fontId="0" fillId="0" borderId="15" xfId="0" applyBorder="1" applyAlignment="1">
      <alignment horizontal="left" vertical="top"/>
    </xf>
    <xf numFmtId="0" fontId="0" fillId="0" borderId="19" xfId="0" applyBorder="1" applyAlignment="1" applyProtection="1">
      <alignment horizontal="center"/>
      <protection/>
    </xf>
    <xf numFmtId="0" fontId="0" fillId="0" borderId="18" xfId="0" applyBorder="1" applyAlignment="1" applyProtection="1">
      <alignment horizontal="center"/>
      <protection/>
    </xf>
    <xf numFmtId="0" fontId="0" fillId="0" borderId="94" xfId="0" applyBorder="1" applyAlignment="1" applyProtection="1">
      <alignment horizontal="center"/>
      <protection/>
    </xf>
    <xf numFmtId="0" fontId="0" fillId="0" borderId="10" xfId="0" applyBorder="1" applyAlignment="1" applyProtection="1">
      <alignment horizontal="center"/>
      <protection/>
    </xf>
    <xf numFmtId="49" fontId="0" fillId="0" borderId="23" xfId="0" applyNumberFormat="1" applyFill="1" applyBorder="1" applyAlignment="1" applyProtection="1">
      <alignment horizontal="left" vertical="center"/>
      <protection/>
    </xf>
    <xf numFmtId="0" fontId="0" fillId="0" borderId="10" xfId="0" applyBorder="1" applyAlignment="1">
      <alignment horizontal="center" vertical="top" wrapText="1"/>
    </xf>
    <xf numFmtId="0" fontId="0" fillId="0" borderId="35" xfId="0" applyBorder="1" applyAlignment="1" applyProtection="1">
      <alignment horizontal="left" vertical="top"/>
      <protection/>
    </xf>
    <xf numFmtId="0" fontId="0" fillId="0" borderId="36" xfId="0" applyBorder="1" applyAlignment="1" applyProtection="1">
      <alignment horizontal="left" vertical="top"/>
      <protection/>
    </xf>
    <xf numFmtId="0" fontId="0" fillId="0" borderId="89" xfId="0" applyBorder="1" applyAlignment="1" applyProtection="1">
      <alignment horizontal="left" vertical="top"/>
      <protection/>
    </xf>
    <xf numFmtId="0" fontId="0" fillId="0" borderId="39" xfId="0" applyBorder="1" applyAlignment="1" applyProtection="1">
      <alignment horizontal="left"/>
      <protection/>
    </xf>
    <xf numFmtId="0" fontId="0" fillId="0" borderId="10" xfId="0" applyBorder="1" applyAlignment="1" applyProtection="1">
      <alignment horizontal="left"/>
      <protection/>
    </xf>
    <xf numFmtId="0" fontId="0" fillId="0" borderId="39" xfId="0" applyBorder="1" applyAlignment="1" applyProtection="1">
      <alignment horizontal="center" vertical="top" wrapText="1"/>
      <protection/>
    </xf>
    <xf numFmtId="0" fontId="0" fillId="0" borderId="39" xfId="0"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40" xfId="0" applyBorder="1" applyAlignment="1" applyProtection="1">
      <alignment horizontal="left" vertical="center"/>
      <protection/>
    </xf>
    <xf numFmtId="0" fontId="0" fillId="0" borderId="100" xfId="0" applyBorder="1" applyAlignment="1" applyProtection="1">
      <alignment horizontal="left" vertical="center"/>
      <protection/>
    </xf>
    <xf numFmtId="0" fontId="0" fillId="36" borderId="20" xfId="0" applyFill="1" applyBorder="1" applyAlignment="1" applyProtection="1">
      <alignment horizontal="left" vertical="top" wrapText="1"/>
      <protection locked="0"/>
    </xf>
    <xf numFmtId="0" fontId="0" fillId="36" borderId="23" xfId="0" applyFill="1" applyBorder="1" applyAlignment="1" applyProtection="1">
      <alignment horizontal="left" vertical="top" wrapText="1"/>
      <protection locked="0"/>
    </xf>
    <xf numFmtId="0" fontId="0" fillId="36" borderId="21" xfId="0" applyFill="1" applyBorder="1" applyAlignment="1" applyProtection="1">
      <alignment horizontal="left" vertical="top" wrapText="1"/>
      <protection locked="0"/>
    </xf>
    <xf numFmtId="0" fontId="0" fillId="36" borderId="22" xfId="0" applyFill="1" applyBorder="1" applyAlignment="1" applyProtection="1">
      <alignment horizontal="left" vertical="top" wrapText="1"/>
      <protection locked="0"/>
    </xf>
    <xf numFmtId="0" fontId="0" fillId="36" borderId="0" xfId="0" applyFill="1" applyBorder="1" applyAlignment="1" applyProtection="1">
      <alignment horizontal="left" vertical="top" wrapText="1"/>
      <protection locked="0"/>
    </xf>
    <xf numFmtId="0" fontId="0" fillId="36" borderId="16" xfId="0" applyFill="1" applyBorder="1" applyAlignment="1" applyProtection="1">
      <alignment horizontal="left" vertical="top" wrapText="1"/>
      <protection locked="0"/>
    </xf>
    <xf numFmtId="0" fontId="0" fillId="36" borderId="47" xfId="0" applyFill="1" applyBorder="1" applyAlignment="1" applyProtection="1">
      <alignment horizontal="left" vertical="top" wrapText="1"/>
      <protection locked="0"/>
    </xf>
    <xf numFmtId="0" fontId="0" fillId="36" borderId="46" xfId="0" applyFill="1" applyBorder="1" applyAlignment="1" applyProtection="1">
      <alignment horizontal="left" vertical="top" wrapText="1"/>
      <protection locked="0"/>
    </xf>
    <xf numFmtId="0" fontId="0" fillId="36" borderId="56" xfId="0" applyFill="1" applyBorder="1" applyAlignment="1" applyProtection="1">
      <alignment horizontal="left" vertical="top" wrapText="1"/>
      <protection locked="0"/>
    </xf>
    <xf numFmtId="0" fontId="19" fillId="0" borderId="0" xfId="0" applyFont="1" applyFill="1" applyBorder="1" applyAlignment="1" applyProtection="1">
      <alignment horizontal="center" vertical="center" wrapText="1"/>
      <protection/>
    </xf>
    <xf numFmtId="49" fontId="0" fillId="0" borderId="18"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1" xfId="0" applyBorder="1" applyAlignment="1" applyProtection="1">
      <alignment horizontal="center"/>
      <protection/>
    </xf>
    <xf numFmtId="0" fontId="0" fillId="0" borderId="13" xfId="0" applyBorder="1" applyAlignment="1" applyProtection="1">
      <alignment horizontal="center"/>
      <protection/>
    </xf>
    <xf numFmtId="0" fontId="0" fillId="36" borderId="73" xfId="0" applyFill="1" applyBorder="1" applyAlignment="1" applyProtection="1">
      <alignment horizontal="left" vertical="top" wrapText="1"/>
      <protection locked="0"/>
    </xf>
    <xf numFmtId="0" fontId="0" fillId="36" borderId="44" xfId="0" applyFill="1" applyBorder="1" applyAlignment="1" applyProtection="1">
      <alignment horizontal="left" vertical="top" wrapText="1"/>
      <protection locked="0"/>
    </xf>
    <xf numFmtId="0" fontId="0" fillId="36" borderId="48" xfId="0" applyFill="1" applyBorder="1" applyAlignment="1" applyProtection="1">
      <alignment horizontal="left" vertical="top" wrapText="1"/>
      <protection locked="0"/>
    </xf>
    <xf numFmtId="0" fontId="1" fillId="0" borderId="0" xfId="0" applyFont="1" applyAlignment="1" applyProtection="1">
      <alignment horizontal="center"/>
      <protection/>
    </xf>
    <xf numFmtId="0" fontId="0" fillId="0" borderId="28" xfId="0" applyFill="1" applyBorder="1" applyAlignment="1" applyProtection="1">
      <alignment horizontal="center"/>
      <protection/>
    </xf>
    <xf numFmtId="0" fontId="0" fillId="0" borderId="22" xfId="0" applyBorder="1" applyAlignment="1" applyProtection="1">
      <alignment horizontal="center"/>
      <protection/>
    </xf>
    <xf numFmtId="0" fontId="0" fillId="0" borderId="0" xfId="0" applyBorder="1" applyAlignment="1" applyProtection="1">
      <alignment horizontal="center"/>
      <protection/>
    </xf>
    <xf numFmtId="0" fontId="0" fillId="0" borderId="16" xfId="0" applyBorder="1" applyAlignment="1" applyProtection="1">
      <alignment horizontal="center"/>
      <protection/>
    </xf>
    <xf numFmtId="0" fontId="16" fillId="0" borderId="0" xfId="0" applyFont="1" applyBorder="1" applyAlignment="1">
      <alignment horizontal="center" vertical="center"/>
    </xf>
    <xf numFmtId="0" fontId="17" fillId="0" borderId="27" xfId="0" applyFont="1" applyBorder="1" applyAlignment="1">
      <alignment horizontal="center" vertical="center"/>
    </xf>
    <xf numFmtId="0" fontId="17" fillId="0" borderId="76" xfId="0" applyFont="1" applyBorder="1" applyAlignment="1">
      <alignment horizontal="center" vertical="center"/>
    </xf>
    <xf numFmtId="49" fontId="17" fillId="0" borderId="46" xfId="0" applyNumberFormat="1" applyFont="1" applyBorder="1" applyAlignment="1">
      <alignment horizontal="left" vertical="center" shrinkToFit="1"/>
    </xf>
    <xf numFmtId="0" fontId="17" fillId="0" borderId="99" xfId="0" applyFont="1" applyFill="1" applyBorder="1" applyAlignment="1">
      <alignment horizontal="center" vertical="center"/>
    </xf>
    <xf numFmtId="0" fontId="18" fillId="0" borderId="46" xfId="0" applyFont="1" applyBorder="1" applyAlignment="1">
      <alignment horizontal="center" vertical="center"/>
    </xf>
    <xf numFmtId="0" fontId="17" fillId="0" borderId="34" xfId="0" applyFont="1" applyBorder="1" applyAlignment="1">
      <alignment horizontal="center" vertical="center"/>
    </xf>
    <xf numFmtId="0" fontId="17" fillId="0" borderId="39" xfId="0" applyFont="1" applyBorder="1" applyAlignment="1">
      <alignment horizontal="center" vertical="center"/>
    </xf>
    <xf numFmtId="0" fontId="17" fillId="0" borderId="42" xfId="0" applyFont="1" applyBorder="1" applyAlignment="1">
      <alignment horizontal="center" vertical="center"/>
    </xf>
    <xf numFmtId="0" fontId="17" fillId="0" borderId="10" xfId="0" applyFont="1" applyBorder="1" applyAlignment="1">
      <alignment horizontal="center" vertical="center"/>
    </xf>
    <xf numFmtId="0" fontId="17" fillId="0" borderId="52"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29" xfId="0" applyFont="1" applyBorder="1" applyAlignment="1">
      <alignment horizontal="center" vertical="center"/>
    </xf>
    <xf numFmtId="0" fontId="0" fillId="0" borderId="110" xfId="0" applyFill="1" applyBorder="1" applyAlignment="1">
      <alignment horizontal="center" vertical="center"/>
    </xf>
    <xf numFmtId="0" fontId="0" fillId="0" borderId="80" xfId="0" applyFill="1"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xf>
    <xf numFmtId="0" fontId="0" fillId="0" borderId="25" xfId="0" applyFill="1" applyBorder="1" applyAlignment="1">
      <alignment horizontal="center" vertical="center"/>
    </xf>
    <xf numFmtId="0" fontId="0" fillId="0" borderId="17" xfId="0" applyFill="1" applyBorder="1" applyAlignment="1">
      <alignment horizontal="center" vertical="center"/>
    </xf>
    <xf numFmtId="0" fontId="0" fillId="34" borderId="11" xfId="0" applyFill="1" applyBorder="1" applyAlignment="1">
      <alignment horizontal="center"/>
    </xf>
    <xf numFmtId="0" fontId="0" fillId="34" borderId="13" xfId="0" applyFill="1" applyBorder="1" applyAlignment="1">
      <alignment horizontal="center"/>
    </xf>
    <xf numFmtId="0" fontId="0" fillId="34" borderId="11" xfId="0" applyFill="1" applyBorder="1" applyAlignment="1">
      <alignment horizontal="center" vertical="top" wrapText="1"/>
    </xf>
    <xf numFmtId="0" fontId="0" fillId="34" borderId="13" xfId="0" applyFill="1" applyBorder="1" applyAlignment="1">
      <alignment horizontal="center" vertical="top" wrapText="1"/>
    </xf>
    <xf numFmtId="0" fontId="0" fillId="0" borderId="26" xfId="0" applyBorder="1" applyAlignment="1">
      <alignment wrapText="1"/>
    </xf>
    <xf numFmtId="0" fontId="0" fillId="0" borderId="0" xfId="0" applyBorder="1" applyAlignment="1">
      <alignment/>
    </xf>
    <xf numFmtId="0" fontId="0" fillId="34" borderId="27" xfId="0" applyFill="1" applyBorder="1" applyAlignment="1">
      <alignment horizontal="center"/>
    </xf>
    <xf numFmtId="0" fontId="0" fillId="34" borderId="28" xfId="0" applyFill="1" applyBorder="1" applyAlignment="1">
      <alignment horizontal="center"/>
    </xf>
    <xf numFmtId="0" fontId="0" fillId="36" borderId="26" xfId="0" applyFill="1" applyBorder="1" applyAlignment="1" applyProtection="1">
      <alignment horizontal="left"/>
      <protection locked="0"/>
    </xf>
    <xf numFmtId="0" fontId="0" fillId="36" borderId="0" xfId="0" applyFill="1" applyBorder="1" applyAlignment="1" applyProtection="1">
      <alignment horizontal="left"/>
      <protection locked="0"/>
    </xf>
    <xf numFmtId="0" fontId="0" fillId="36" borderId="16" xfId="0" applyFill="1" applyBorder="1" applyAlignment="1" applyProtection="1">
      <alignment horizontal="left"/>
      <protection locked="0"/>
    </xf>
    <xf numFmtId="0" fontId="0" fillId="0" borderId="44" xfId="0" applyFont="1" applyBorder="1" applyAlignment="1">
      <alignment horizontal="left" vertical="top" wrapText="1"/>
    </xf>
    <xf numFmtId="0" fontId="0" fillId="0" borderId="44" xfId="0" applyBorder="1" applyAlignment="1">
      <alignment horizontal="left" vertical="top" wrapText="1"/>
    </xf>
    <xf numFmtId="0" fontId="0" fillId="0" borderId="29" xfId="0" applyBorder="1" applyAlignment="1">
      <alignment horizontal="center"/>
    </xf>
    <xf numFmtId="0" fontId="0" fillId="0" borderId="26" xfId="0" applyBorder="1" applyAlignment="1">
      <alignment horizontal="left" vertical="top" wrapText="1"/>
    </xf>
    <xf numFmtId="0" fontId="0" fillId="0" borderId="0" xfId="0" applyBorder="1" applyAlignment="1">
      <alignment horizontal="left" vertical="top" wrapText="1"/>
    </xf>
    <xf numFmtId="0" fontId="0" fillId="0" borderId="16" xfId="0" applyBorder="1" applyAlignment="1">
      <alignment horizontal="left" vertical="top" wrapText="1"/>
    </xf>
    <xf numFmtId="0" fontId="16" fillId="0" borderId="0" xfId="0" applyFont="1" applyAlignment="1">
      <alignment horizontal="center"/>
    </xf>
    <xf numFmtId="0" fontId="15" fillId="0" borderId="0" xfId="0" applyFont="1" applyAlignment="1">
      <alignment horizontal="center"/>
    </xf>
    <xf numFmtId="0" fontId="0" fillId="0" borderId="90" xfId="0" applyFill="1" applyBorder="1" applyAlignment="1">
      <alignment horizontal="center"/>
    </xf>
    <xf numFmtId="0" fontId="0" fillId="0" borderId="18" xfId="0" applyFill="1" applyBorder="1" applyAlignment="1">
      <alignment horizontal="center"/>
    </xf>
    <xf numFmtId="0" fontId="0" fillId="0" borderId="110" xfId="0" applyFont="1" applyFill="1" applyBorder="1" applyAlignment="1">
      <alignment horizontal="center" vertical="center"/>
    </xf>
    <xf numFmtId="0" fontId="0" fillId="0" borderId="80" xfId="0" applyFont="1" applyFill="1" applyBorder="1" applyAlignment="1">
      <alignment horizontal="center" vertical="center"/>
    </xf>
    <xf numFmtId="0" fontId="0" fillId="34" borderId="29" xfId="0" applyFill="1" applyBorder="1" applyAlignment="1">
      <alignment horizontal="center"/>
    </xf>
    <xf numFmtId="0" fontId="0" fillId="34" borderId="23" xfId="0" applyFill="1" applyBorder="1" applyAlignment="1">
      <alignment horizontal="center" vertical="top" wrapText="1"/>
    </xf>
    <xf numFmtId="0" fontId="0" fillId="34" borderId="23" xfId="0" applyFill="1" applyBorder="1" applyAlignment="1">
      <alignment horizontal="center"/>
    </xf>
    <xf numFmtId="0" fontId="0" fillId="36" borderId="26" xfId="0" applyFont="1" applyFill="1" applyBorder="1" applyAlignment="1" applyProtection="1">
      <alignment horizontal="left"/>
      <protection locked="0"/>
    </xf>
    <xf numFmtId="0" fontId="0" fillId="36" borderId="0" xfId="0" applyFont="1" applyFill="1" applyBorder="1" applyAlignment="1" applyProtection="1">
      <alignment horizontal="left"/>
      <protection locked="0"/>
    </xf>
    <xf numFmtId="0" fontId="0" fillId="36" borderId="16" xfId="0" applyFont="1" applyFill="1" applyBorder="1" applyAlignment="1" applyProtection="1">
      <alignment horizontal="left"/>
      <protection locked="0"/>
    </xf>
    <xf numFmtId="0" fontId="0" fillId="0" borderId="44" xfId="0" applyFont="1" applyBorder="1" applyAlignment="1">
      <alignment vertical="top" wrapText="1"/>
    </xf>
    <xf numFmtId="0" fontId="0" fillId="34" borderId="11" xfId="0" applyFill="1" applyBorder="1" applyAlignment="1">
      <alignment vertical="top" wrapText="1"/>
    </xf>
    <xf numFmtId="0" fontId="0" fillId="34" borderId="23" xfId="0" applyFill="1" applyBorder="1" applyAlignment="1">
      <alignment vertical="top" wrapText="1"/>
    </xf>
    <xf numFmtId="0" fontId="0" fillId="0" borderId="25" xfId="0" applyFont="1" applyFill="1" applyBorder="1" applyAlignment="1">
      <alignment horizontal="center" vertical="center"/>
    </xf>
    <xf numFmtId="0" fontId="0" fillId="0" borderId="17" xfId="0" applyFont="1" applyFill="1" applyBorder="1" applyAlignment="1">
      <alignment horizontal="center" vertical="center"/>
    </xf>
    <xf numFmtId="0" fontId="0" fillId="34" borderId="20" xfId="0" applyFont="1" applyFill="1" applyBorder="1" applyAlignment="1">
      <alignment horizontal="center"/>
    </xf>
    <xf numFmtId="0" fontId="0" fillId="34" borderId="23" xfId="0" applyFont="1" applyFill="1" applyBorder="1" applyAlignment="1">
      <alignment horizontal="center"/>
    </xf>
    <xf numFmtId="0" fontId="0" fillId="34" borderId="27" xfId="0" applyFont="1" applyFill="1" applyBorder="1" applyAlignment="1">
      <alignment horizontal="center"/>
    </xf>
    <xf numFmtId="0" fontId="0" fillId="34" borderId="29" xfId="0" applyFont="1" applyFill="1" applyBorder="1" applyAlignment="1">
      <alignment horizontal="center"/>
    </xf>
    <xf numFmtId="0" fontId="0" fillId="0" borderId="26" xfId="0" applyFont="1" applyBorder="1" applyAlignment="1">
      <alignment horizontal="left" vertical="top" wrapText="1"/>
    </xf>
    <xf numFmtId="0" fontId="0" fillId="0" borderId="0" xfId="0" applyFont="1" applyBorder="1" applyAlignment="1">
      <alignment horizontal="left" vertical="top" wrapText="1"/>
    </xf>
    <xf numFmtId="0" fontId="0" fillId="0" borderId="16" xfId="0" applyFont="1" applyBorder="1" applyAlignment="1">
      <alignment horizontal="left" vertical="top" wrapText="1"/>
    </xf>
    <xf numFmtId="0" fontId="0" fillId="0" borderId="78" xfId="0" applyFont="1" applyBorder="1" applyAlignment="1">
      <alignment horizontal="left" vertical="top" wrapText="1"/>
    </xf>
    <xf numFmtId="0" fontId="0" fillId="0" borderId="78" xfId="0" applyBorder="1" applyAlignment="1">
      <alignment horizontal="left" vertical="top" wrapText="1"/>
    </xf>
    <xf numFmtId="0" fontId="0" fillId="0" borderId="44" xfId="0" applyBorder="1" applyAlignment="1">
      <alignment vertical="top" wrapText="1"/>
    </xf>
    <xf numFmtId="0" fontId="0" fillId="34" borderId="55" xfId="0" applyFill="1" applyBorder="1" applyAlignment="1">
      <alignment horizontal="center"/>
    </xf>
    <xf numFmtId="0" fontId="0" fillId="34" borderId="20" xfId="0" applyFill="1" applyBorder="1" applyAlignment="1">
      <alignment horizontal="left" vertical="top" wrapText="1"/>
    </xf>
    <xf numFmtId="0" fontId="0" fillId="34" borderId="19" xfId="0" applyFill="1" applyBorder="1" applyAlignment="1">
      <alignment horizontal="left" vertical="top" wrapText="1"/>
    </xf>
    <xf numFmtId="0" fontId="0" fillId="34" borderId="19" xfId="0" applyFill="1" applyBorder="1" applyAlignment="1">
      <alignment horizontal="center"/>
    </xf>
    <xf numFmtId="0" fontId="0" fillId="34" borderId="18" xfId="0" applyFill="1" applyBorder="1" applyAlignment="1">
      <alignment horizontal="center"/>
    </xf>
    <xf numFmtId="0" fontId="0" fillId="34" borderId="0" xfId="0" applyFill="1" applyBorder="1" applyAlignment="1">
      <alignment horizontal="center"/>
    </xf>
    <xf numFmtId="0" fontId="0" fillId="34" borderId="23" xfId="0" applyFill="1" applyBorder="1" applyAlignment="1">
      <alignment horizontal="left" vertical="top" wrapText="1"/>
    </xf>
    <xf numFmtId="0" fontId="0" fillId="34" borderId="73" xfId="0" applyFill="1" applyBorder="1" applyAlignment="1">
      <alignment horizontal="left" vertical="top" wrapText="1"/>
    </xf>
    <xf numFmtId="0" fontId="0" fillId="34" borderId="18" xfId="0" applyFill="1" applyBorder="1" applyAlignment="1">
      <alignment horizontal="left" vertical="top" wrapText="1"/>
    </xf>
    <xf numFmtId="0" fontId="0" fillId="34" borderId="94" xfId="0" applyFill="1" applyBorder="1" applyAlignment="1">
      <alignment horizontal="left" vertical="top" wrapText="1"/>
    </xf>
    <xf numFmtId="0" fontId="0" fillId="0" borderId="110" xfId="0" applyBorder="1" applyAlignment="1">
      <alignment horizontal="center" vertical="center"/>
    </xf>
    <xf numFmtId="0" fontId="0" fillId="0" borderId="80" xfId="0" applyBorder="1" applyAlignment="1">
      <alignment horizontal="center" vertical="center"/>
    </xf>
    <xf numFmtId="0" fontId="0" fillId="0" borderId="66" xfId="0" applyBorder="1" applyAlignment="1">
      <alignment horizontal="left"/>
    </xf>
    <xf numFmtId="0" fontId="0" fillId="0" borderId="23" xfId="0" applyBorder="1" applyAlignment="1">
      <alignment horizontal="left"/>
    </xf>
    <xf numFmtId="0" fontId="0" fillId="0" borderId="32" xfId="0" applyBorder="1" applyAlignment="1">
      <alignment horizontal="center" vertical="top" wrapText="1"/>
    </xf>
    <xf numFmtId="0" fontId="0" fillId="34" borderId="66" xfId="0" applyFill="1" applyBorder="1" applyAlignment="1">
      <alignment horizontal="left" vertical="top" wrapText="1"/>
    </xf>
    <xf numFmtId="0" fontId="0" fillId="34" borderId="21" xfId="0" applyFill="1" applyBorder="1" applyAlignment="1">
      <alignment horizontal="left" vertical="top" wrapText="1"/>
    </xf>
    <xf numFmtId="0" fontId="0" fillId="34" borderId="87" xfId="0" applyFill="1" applyBorder="1" applyAlignment="1">
      <alignment horizontal="left" vertical="top" wrapText="1"/>
    </xf>
    <xf numFmtId="0" fontId="0" fillId="34" borderId="109" xfId="0" applyFill="1" applyBorder="1" applyAlignment="1">
      <alignment horizontal="left" vertical="top" wrapText="1"/>
    </xf>
    <xf numFmtId="0" fontId="0" fillId="34" borderId="53" xfId="0" applyFill="1" applyBorder="1" applyAlignment="1">
      <alignment horizontal="center"/>
    </xf>
    <xf numFmtId="0" fontId="0" fillId="0" borderId="26" xfId="0" applyBorder="1" applyAlignment="1">
      <alignment horizontal="left"/>
    </xf>
    <xf numFmtId="0" fontId="0" fillId="0" borderId="0" xfId="0" applyBorder="1" applyAlignment="1">
      <alignment horizontal="left"/>
    </xf>
    <xf numFmtId="0" fontId="0" fillId="34" borderId="12" xfId="0" applyFill="1" applyBorder="1" applyAlignment="1">
      <alignment horizontal="center"/>
    </xf>
    <xf numFmtId="0" fontId="0" fillId="0" borderId="80" xfId="0" applyBorder="1" applyAlignment="1">
      <alignment/>
    </xf>
    <xf numFmtId="0" fontId="0" fillId="0" borderId="0" xfId="0" applyBorder="1" applyAlignment="1">
      <alignment horizontal="right"/>
    </xf>
    <xf numFmtId="0" fontId="0" fillId="34" borderId="11" xfId="0" applyFill="1" applyBorder="1" applyAlignment="1">
      <alignment horizontal="center" vertical="top"/>
    </xf>
    <xf numFmtId="0" fontId="0" fillId="34" borderId="12" xfId="0" applyFill="1" applyBorder="1" applyAlignment="1">
      <alignment horizontal="center" vertical="top"/>
    </xf>
    <xf numFmtId="0" fontId="0" fillId="34" borderId="13" xfId="0" applyFill="1" applyBorder="1" applyAlignment="1">
      <alignment horizontal="center" vertical="top"/>
    </xf>
    <xf numFmtId="0" fontId="0" fillId="34" borderId="53" xfId="0" applyFill="1" applyBorder="1" applyAlignment="1">
      <alignment horizontal="center" vertical="top" wrapText="1"/>
    </xf>
    <xf numFmtId="0" fontId="0" fillId="34" borderId="12" xfId="0" applyFill="1" applyBorder="1" applyAlignment="1">
      <alignment horizontal="center" vertical="top" wrapText="1"/>
    </xf>
    <xf numFmtId="0" fontId="0" fillId="0" borderId="26" xfId="0" applyBorder="1" applyAlignment="1">
      <alignment horizontal="left" wrapText="1"/>
    </xf>
    <xf numFmtId="0" fontId="0" fillId="0" borderId="0" xfId="0" applyBorder="1" applyAlignment="1">
      <alignment horizontal="left" wrapText="1"/>
    </xf>
    <xf numFmtId="0" fontId="0" fillId="0" borderId="26" xfId="0" applyBorder="1" applyAlignment="1">
      <alignment horizontal="right"/>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34" borderId="52" xfId="0" applyFill="1" applyBorder="1" applyAlignment="1">
      <alignment horizontal="center" vertical="top" wrapText="1"/>
    </xf>
    <xf numFmtId="0" fontId="0" fillId="0" borderId="26" xfId="0" applyBorder="1" applyAlignment="1">
      <alignment horizontal="center" vertical="top" wrapText="1"/>
    </xf>
    <xf numFmtId="0" fontId="0" fillId="0" borderId="66" xfId="0" applyBorder="1" applyAlignment="1">
      <alignment horizontal="left" wrapText="1"/>
    </xf>
    <xf numFmtId="0" fontId="0" fillId="0" borderId="23" xfId="0" applyBorder="1" applyAlignment="1">
      <alignment horizontal="left" wrapText="1"/>
    </xf>
    <xf numFmtId="0" fontId="0" fillId="0" borderId="51" xfId="0" applyFill="1" applyBorder="1" applyAlignment="1">
      <alignment horizontal="center" vertical="center"/>
    </xf>
    <xf numFmtId="0" fontId="0" fillId="0" borderId="94" xfId="0" applyFill="1" applyBorder="1" applyAlignment="1">
      <alignment horizontal="center" vertical="center"/>
    </xf>
    <xf numFmtId="0" fontId="0" fillId="0" borderId="26" xfId="0" applyFill="1" applyBorder="1" applyAlignment="1">
      <alignment horizontal="left" wrapText="1"/>
    </xf>
    <xf numFmtId="0" fontId="0" fillId="0" borderId="0" xfId="0" applyFill="1" applyBorder="1" applyAlignment="1">
      <alignment horizontal="left" wrapText="1"/>
    </xf>
    <xf numFmtId="0" fontId="0" fillId="34" borderId="1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0" borderId="0" xfId="0" applyBorder="1" applyAlignment="1">
      <alignment wrapText="1"/>
    </xf>
    <xf numFmtId="0" fontId="0" fillId="0" borderId="96" xfId="0"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left" vertical="top" wrapText="1"/>
    </xf>
    <xf numFmtId="0" fontId="0" fillId="0" borderId="0" xfId="0" applyFill="1" applyBorder="1" applyAlignment="1">
      <alignment horizontal="left" vertical="top" wrapText="1"/>
    </xf>
    <xf numFmtId="0" fontId="0" fillId="34" borderId="52" xfId="0" applyFill="1" applyBorder="1" applyAlignment="1">
      <alignment horizontal="center" vertical="top"/>
    </xf>
    <xf numFmtId="0" fontId="0" fillId="34" borderId="53" xfId="0" applyFill="1" applyBorder="1" applyAlignment="1">
      <alignment horizontal="center" vertical="top"/>
    </xf>
    <xf numFmtId="0" fontId="0" fillId="36" borderId="22" xfId="0" applyFill="1" applyBorder="1" applyAlignment="1" applyProtection="1">
      <alignment horizontal="center"/>
      <protection locked="0"/>
    </xf>
    <xf numFmtId="0" fontId="0" fillId="36" borderId="44" xfId="0" applyFill="1" applyBorder="1" applyAlignment="1" applyProtection="1">
      <alignment horizontal="center"/>
      <protection locked="0"/>
    </xf>
    <xf numFmtId="0" fontId="0" fillId="36" borderId="47" xfId="0" applyFill="1" applyBorder="1" applyAlignment="1" applyProtection="1">
      <alignment horizontal="center"/>
      <protection locked="0"/>
    </xf>
    <xf numFmtId="0" fontId="0" fillId="36" borderId="48" xfId="0" applyFill="1" applyBorder="1" applyAlignment="1" applyProtection="1">
      <alignment horizontal="center"/>
      <protection locked="0"/>
    </xf>
    <xf numFmtId="0" fontId="0" fillId="0" borderId="26" xfId="0" applyFont="1" applyBorder="1" applyAlignment="1">
      <alignment horizontal="left"/>
    </xf>
    <xf numFmtId="0" fontId="0" fillId="0" borderId="0" xfId="0" applyFont="1" applyBorder="1" applyAlignment="1">
      <alignment horizontal="left"/>
    </xf>
    <xf numFmtId="0" fontId="0" fillId="36" borderId="0" xfId="0" applyFill="1" applyBorder="1" applyAlignment="1" applyProtection="1">
      <alignment horizontal="center"/>
      <protection locked="0"/>
    </xf>
    <xf numFmtId="0" fontId="0" fillId="36" borderId="0" xfId="0" applyFont="1" applyFill="1" applyBorder="1" applyAlignment="1" applyProtection="1">
      <alignment horizontal="center"/>
      <protection locked="0"/>
    </xf>
    <xf numFmtId="0" fontId="0" fillId="36" borderId="44" xfId="0" applyFill="1" applyBorder="1" applyAlignment="1" applyProtection="1">
      <alignment horizontal="left"/>
      <protection locked="0"/>
    </xf>
    <xf numFmtId="0" fontId="0" fillId="34" borderId="11" xfId="0" applyFill="1" applyBorder="1" applyAlignment="1">
      <alignment/>
    </xf>
    <xf numFmtId="0" fontId="0" fillId="34" borderId="13" xfId="0" applyFill="1" applyBorder="1" applyAlignment="1">
      <alignment/>
    </xf>
    <xf numFmtId="0" fontId="0" fillId="34" borderId="13" xfId="0" applyFill="1" applyBorder="1" applyAlignment="1">
      <alignment vertical="top" wrapText="1"/>
    </xf>
    <xf numFmtId="0" fontId="0" fillId="0" borderId="11" xfId="0" applyBorder="1" applyAlignment="1" quotePrefix="1">
      <alignment horizontal="center"/>
    </xf>
    <xf numFmtId="0" fontId="0" fillId="0" borderId="13" xfId="0" applyBorder="1" applyAlignment="1">
      <alignment horizontal="center"/>
    </xf>
    <xf numFmtId="0" fontId="0" fillId="0" borderId="44" xfId="0" applyBorder="1" applyAlignment="1">
      <alignment horizontal="left"/>
    </xf>
    <xf numFmtId="0" fontId="0" fillId="0" borderId="44" xfId="0" applyBorder="1" applyAlignment="1">
      <alignment horizontal="left" wrapText="1"/>
    </xf>
    <xf numFmtId="0" fontId="0" fillId="0" borderId="46" xfId="0" applyBorder="1" applyAlignment="1">
      <alignment horizontal="right"/>
    </xf>
    <xf numFmtId="0" fontId="0" fillId="0" borderId="44" xfId="0" applyBorder="1" applyAlignment="1">
      <alignment wrapText="1"/>
    </xf>
    <xf numFmtId="0" fontId="0" fillId="0" borderId="20" xfId="0" applyBorder="1" applyAlignment="1" quotePrefix="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109" xfId="0" applyBorder="1" applyAlignment="1">
      <alignment horizontal="center" vertical="center"/>
    </xf>
    <xf numFmtId="0" fontId="0" fillId="34" borderId="23" xfId="0" applyFill="1" applyBorder="1" applyAlignment="1">
      <alignment horizontal="center" vertical="top"/>
    </xf>
    <xf numFmtId="0" fontId="0" fillId="0" borderId="44" xfId="0" applyFont="1" applyBorder="1" applyAlignment="1">
      <alignment horizontal="left" wrapText="1"/>
    </xf>
    <xf numFmtId="0" fontId="0" fillId="0" borderId="92" xfId="0" applyBorder="1" applyAlignment="1">
      <alignment horizontal="left" vertical="top" wrapText="1"/>
    </xf>
    <xf numFmtId="0" fontId="0" fillId="0" borderId="93" xfId="0" applyBorder="1" applyAlignment="1">
      <alignment horizontal="left" vertical="top" wrapText="1"/>
    </xf>
    <xf numFmtId="0" fontId="0" fillId="0" borderId="65" xfId="0" applyBorder="1" applyAlignment="1">
      <alignment horizontal="left" vertical="top" wrapText="1"/>
    </xf>
    <xf numFmtId="0" fontId="0" fillId="34" borderId="14" xfId="0" applyFill="1" applyBorder="1" applyAlignment="1">
      <alignment horizontal="left" vertical="top" wrapText="1"/>
    </xf>
    <xf numFmtId="0" fontId="0" fillId="34" borderId="17" xfId="0" applyFill="1" applyBorder="1" applyAlignment="1">
      <alignment horizontal="left" vertical="top" wrapText="1"/>
    </xf>
    <xf numFmtId="0" fontId="0" fillId="0" borderId="31" xfId="0" applyBorder="1" applyAlignment="1">
      <alignment horizontal="center" vertical="top" wrapText="1"/>
    </xf>
    <xf numFmtId="0" fontId="0" fillId="0" borderId="35" xfId="0" applyBorder="1" applyAlignment="1">
      <alignment horizontal="center" vertical="top"/>
    </xf>
    <xf numFmtId="0" fontId="0" fillId="0" borderId="36" xfId="0" applyBorder="1" applyAlignment="1">
      <alignment horizontal="center" vertical="top"/>
    </xf>
    <xf numFmtId="0" fontId="0" fillId="0" borderId="91" xfId="0" applyBorder="1" applyAlignment="1">
      <alignment horizontal="left" vertical="top" wrapText="1"/>
    </xf>
    <xf numFmtId="0" fontId="0" fillId="0" borderId="61" xfId="0" applyBorder="1" applyAlignment="1">
      <alignment horizontal="left" vertical="top" wrapText="1"/>
    </xf>
    <xf numFmtId="0" fontId="0" fillId="0" borderId="16" xfId="0" applyFont="1" applyBorder="1" applyAlignment="1">
      <alignment horizontal="left" wrapText="1"/>
    </xf>
    <xf numFmtId="0" fontId="0" fillId="34" borderId="35" xfId="0" applyFill="1" applyBorder="1" applyAlignment="1">
      <alignment horizontal="left" vertical="top" wrapText="1"/>
    </xf>
    <xf numFmtId="0" fontId="0" fillId="34" borderId="89" xfId="0" applyFill="1" applyBorder="1" applyAlignment="1">
      <alignment horizontal="left" vertical="top" wrapText="1"/>
    </xf>
    <xf numFmtId="0" fontId="0" fillId="0" borderId="111" xfId="0" applyFill="1" applyBorder="1" applyAlignment="1">
      <alignment horizontal="center" vertical="center"/>
    </xf>
    <xf numFmtId="0" fontId="0" fillId="0" borderId="109" xfId="0" applyFill="1" applyBorder="1" applyAlignment="1">
      <alignment horizontal="center" vertical="center"/>
    </xf>
    <xf numFmtId="0" fontId="0" fillId="0" borderId="15" xfId="0" applyFill="1" applyBorder="1" applyAlignment="1">
      <alignment horizontal="center" vertical="center"/>
    </xf>
    <xf numFmtId="0" fontId="0" fillId="0" borderId="0" xfId="0" applyBorder="1" applyAlignment="1">
      <alignment vertical="top" wrapText="1"/>
    </xf>
    <xf numFmtId="0" fontId="0" fillId="0" borderId="16" xfId="0" applyBorder="1" applyAlignment="1">
      <alignment vertical="top" wrapText="1"/>
    </xf>
    <xf numFmtId="0" fontId="0" fillId="0" borderId="16" xfId="0" applyBorder="1" applyAlignment="1">
      <alignment wrapText="1"/>
    </xf>
    <xf numFmtId="0" fontId="0" fillId="34" borderId="11" xfId="0" applyFill="1" applyBorder="1" applyAlignment="1">
      <alignment horizontal="center" wrapText="1"/>
    </xf>
    <xf numFmtId="0" fontId="0" fillId="34" borderId="12" xfId="0" applyFill="1" applyBorder="1" applyAlignment="1">
      <alignment horizontal="center" wrapText="1"/>
    </xf>
    <xf numFmtId="0" fontId="0" fillId="34" borderId="13" xfId="0" applyFill="1" applyBorder="1" applyAlignment="1">
      <alignment horizont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0" xfId="0" applyBorder="1" applyAlignment="1">
      <alignment horizontal="center"/>
    </xf>
    <xf numFmtId="0" fontId="14" fillId="0" borderId="46" xfId="0" applyFont="1" applyBorder="1" applyAlignment="1">
      <alignment horizontal="left" vertical="center"/>
    </xf>
    <xf numFmtId="0" fontId="0" fillId="0" borderId="37" xfId="0" applyFill="1" applyBorder="1" applyAlignment="1">
      <alignment horizontal="center" vertical="center"/>
    </xf>
    <xf numFmtId="0" fontId="0" fillId="0" borderId="0" xfId="0" applyAlignment="1">
      <alignment horizontal="left"/>
    </xf>
    <xf numFmtId="0" fontId="0" fillId="37" borderId="53" xfId="0" applyFill="1" applyBorder="1" applyAlignment="1" applyProtection="1">
      <alignment horizontal="left" vertical="top" wrapText="1"/>
      <protection locked="0"/>
    </xf>
    <xf numFmtId="0" fontId="0" fillId="37" borderId="13" xfId="0" applyFill="1" applyBorder="1" applyAlignment="1" applyProtection="1">
      <alignment horizontal="left" vertical="top" wrapText="1"/>
      <protection locked="0"/>
    </xf>
    <xf numFmtId="49" fontId="0" fillId="37" borderId="53" xfId="0" applyNumberFormat="1" applyFill="1" applyBorder="1" applyAlignment="1" applyProtection="1">
      <alignment horizontal="left" vertical="top" wrapText="1"/>
      <protection locked="0"/>
    </xf>
    <xf numFmtId="49" fontId="0" fillId="37" borderId="13" xfId="0" applyNumberFormat="1" applyFill="1" applyBorder="1" applyAlignment="1" applyProtection="1">
      <alignment horizontal="left" vertical="top" wrapText="1"/>
      <protection locked="0"/>
    </xf>
    <xf numFmtId="0" fontId="0" fillId="37" borderId="53" xfId="0" applyFill="1" applyBorder="1" applyAlignment="1" applyProtection="1">
      <alignment horizontal="left" vertical="top"/>
      <protection locked="0"/>
    </xf>
    <xf numFmtId="0" fontId="0" fillId="37" borderId="13" xfId="0" applyFill="1" applyBorder="1" applyAlignment="1" applyProtection="1">
      <alignment horizontal="left" vertical="top"/>
      <protection locked="0"/>
    </xf>
    <xf numFmtId="49" fontId="0" fillId="0" borderId="0" xfId="0" applyNumberFormat="1" applyAlignment="1">
      <alignment horizontal="left" wrapText="1"/>
    </xf>
    <xf numFmtId="0" fontId="0" fillId="36" borderId="53" xfId="0" applyFill="1" applyBorder="1" applyAlignment="1" applyProtection="1">
      <alignment horizontal="left"/>
      <protection locked="0"/>
    </xf>
    <xf numFmtId="0" fontId="0" fillId="36" borderId="12" xfId="0" applyFill="1" applyBorder="1" applyAlignment="1" applyProtection="1">
      <alignment horizontal="left"/>
      <protection locked="0"/>
    </xf>
    <xf numFmtId="0" fontId="0" fillId="36" borderId="87" xfId="0" applyFill="1" applyBorder="1" applyAlignment="1" applyProtection="1">
      <alignment horizontal="left"/>
      <protection locked="0"/>
    </xf>
    <xf numFmtId="0" fontId="0" fillId="36" borderId="18" xfId="0" applyFill="1" applyBorder="1" applyAlignment="1" applyProtection="1">
      <alignment horizontal="left"/>
      <protection locked="0"/>
    </xf>
    <xf numFmtId="0" fontId="14" fillId="0" borderId="0" xfId="0" applyFont="1" applyAlignment="1" applyProtection="1">
      <alignment horizontal="left" vertical="center" shrinkToFit="1"/>
      <protection/>
    </xf>
    <xf numFmtId="187" fontId="14" fillId="0" borderId="0" xfId="0" applyNumberFormat="1" applyFont="1" applyAlignment="1" applyProtection="1">
      <alignment vertical="center" shrinkToFit="1"/>
      <protection/>
    </xf>
    <xf numFmtId="186" fontId="14" fillId="0" borderId="0" xfId="0" applyNumberFormat="1" applyFont="1" applyAlignment="1" applyProtection="1">
      <alignment horizontal="center" vertical="center"/>
      <protection/>
    </xf>
    <xf numFmtId="58" fontId="14" fillId="0" borderId="0" xfId="0" applyNumberFormat="1" applyFont="1" applyAlignment="1" applyProtection="1">
      <alignment horizontal="center" vertical="center"/>
      <protection/>
    </xf>
    <xf numFmtId="58" fontId="0" fillId="0" borderId="0" xfId="0" applyNumberFormat="1" applyAlignment="1" applyProtection="1">
      <alignment horizontal="center" vertical="center"/>
      <protection/>
    </xf>
    <xf numFmtId="49" fontId="14" fillId="0" borderId="0" xfId="0" applyNumberFormat="1" applyFont="1" applyAlignment="1" applyProtection="1">
      <alignment horizontal="center" vertical="center"/>
      <protection/>
    </xf>
    <xf numFmtId="49" fontId="14" fillId="0" borderId="0" xfId="0" applyNumberFormat="1" applyFont="1" applyAlignment="1" applyProtection="1">
      <alignment horizontal="center" vertical="center" shrinkToFit="1"/>
      <protection/>
    </xf>
    <xf numFmtId="0" fontId="14" fillId="0" borderId="0" xfId="0" applyFont="1" applyAlignment="1" applyProtection="1">
      <alignment horizontal="center" vertical="center" shrinkToFit="1"/>
      <protection/>
    </xf>
    <xf numFmtId="194" fontId="23" fillId="0" borderId="0" xfId="0" applyNumberFormat="1" applyFont="1" applyBorder="1" applyAlignment="1" applyProtection="1">
      <alignment horizontal="distributed" vertical="center"/>
      <protection locked="0"/>
    </xf>
    <xf numFmtId="58" fontId="23" fillId="0" borderId="0" xfId="0" applyNumberFormat="1" applyFont="1" applyAlignment="1" applyProtection="1">
      <alignment horizontal="distributed" vertical="center"/>
      <protection locked="0"/>
    </xf>
    <xf numFmtId="58" fontId="14" fillId="0" borderId="0" xfId="0" applyNumberFormat="1" applyFont="1" applyAlignment="1" applyProtection="1">
      <alignment horizontal="distributed" vertical="center"/>
      <protection/>
    </xf>
    <xf numFmtId="187" fontId="14" fillId="0" borderId="0" xfId="0" applyNumberFormat="1" applyFont="1" applyAlignment="1" applyProtection="1">
      <alignment horizontal="left" vertical="center" shrinkToFit="1"/>
      <protection/>
    </xf>
    <xf numFmtId="186" fontId="14" fillId="0" borderId="0" xfId="0" applyNumberFormat="1" applyFont="1" applyAlignment="1" applyProtection="1">
      <alignment horizontal="left" vertical="center"/>
      <protection/>
    </xf>
    <xf numFmtId="194" fontId="14" fillId="0" borderId="0" xfId="0" applyNumberFormat="1" applyFont="1" applyAlignment="1" applyProtection="1">
      <alignment horizontal="distributed" vertical="center"/>
      <protection/>
    </xf>
    <xf numFmtId="0" fontId="14" fillId="0" borderId="0" xfId="0" applyFont="1" applyAlignment="1" applyProtection="1">
      <alignment horizontal="center" vertical="center"/>
      <protection/>
    </xf>
    <xf numFmtId="0" fontId="21" fillId="0" borderId="112" xfId="0" applyFont="1" applyBorder="1" applyAlignment="1" applyProtection="1">
      <alignment horizontal="center" vertical="center"/>
      <protection/>
    </xf>
    <xf numFmtId="0" fontId="21" fillId="0" borderId="113" xfId="0" applyFont="1" applyBorder="1" applyAlignment="1" applyProtection="1">
      <alignment horizontal="center" vertical="center"/>
      <protection/>
    </xf>
    <xf numFmtId="0" fontId="21" fillId="0" borderId="114" xfId="0" applyFont="1" applyBorder="1" applyAlignment="1" applyProtection="1">
      <alignment horizontal="center" vertical="center"/>
      <protection/>
    </xf>
    <xf numFmtId="0" fontId="21" fillId="0" borderId="115" xfId="0" applyFont="1" applyBorder="1" applyAlignment="1" applyProtection="1">
      <alignment horizontal="center" vertical="center"/>
      <protection/>
    </xf>
    <xf numFmtId="0" fontId="21" fillId="0" borderId="115" xfId="0" applyFont="1" applyBorder="1" applyAlignment="1" applyProtection="1">
      <alignment horizontal="center"/>
      <protection/>
    </xf>
    <xf numFmtId="0" fontId="14" fillId="0" borderId="0" xfId="0" applyFont="1" applyAlignment="1" applyProtection="1">
      <alignment horizontal="right" vertical="center"/>
      <protection/>
    </xf>
    <xf numFmtId="49" fontId="14" fillId="0" borderId="0" xfId="0" applyNumberFormat="1" applyFont="1" applyAlignment="1" applyProtection="1">
      <alignment horizontal="left" vertical="center"/>
      <protection/>
    </xf>
    <xf numFmtId="0" fontId="14" fillId="0" borderId="0" xfId="0" applyFont="1" applyAlignment="1" applyProtection="1">
      <alignment horizontal="left" vertical="center"/>
      <protection/>
    </xf>
    <xf numFmtId="0" fontId="21" fillId="0" borderId="112" xfId="0" applyFont="1" applyBorder="1" applyAlignment="1" applyProtection="1">
      <alignment horizontal="center"/>
      <protection/>
    </xf>
    <xf numFmtId="0" fontId="21" fillId="0" borderId="113" xfId="0" applyFont="1" applyBorder="1" applyAlignment="1" applyProtection="1">
      <alignment horizontal="center"/>
      <protection/>
    </xf>
    <xf numFmtId="0" fontId="21" fillId="0" borderId="114" xfId="0" applyFont="1" applyBorder="1" applyAlignment="1" applyProtection="1">
      <alignment horizontal="center"/>
      <protection/>
    </xf>
    <xf numFmtId="0" fontId="14" fillId="0" borderId="0" xfId="0" applyFont="1" applyBorder="1" applyAlignment="1" applyProtection="1">
      <alignment horizontal="left" vertical="center"/>
      <protection/>
    </xf>
    <xf numFmtId="0" fontId="14" fillId="0" borderId="55" xfId="0" applyFont="1" applyBorder="1" applyAlignment="1" applyProtection="1">
      <alignment horizontal="center" vertical="center"/>
      <protection/>
    </xf>
    <xf numFmtId="0" fontId="14" fillId="0" borderId="29" xfId="0" applyFont="1" applyBorder="1" applyAlignment="1" applyProtection="1">
      <alignment horizontal="center" vertical="center"/>
      <protection/>
    </xf>
    <xf numFmtId="0" fontId="14" fillId="0" borderId="76" xfId="0" applyFont="1" applyBorder="1" applyAlignment="1" applyProtection="1">
      <alignment horizontal="center" vertical="center"/>
      <protection/>
    </xf>
    <xf numFmtId="0" fontId="14" fillId="0" borderId="53" xfId="0" applyFont="1" applyBorder="1" applyAlignment="1" applyProtection="1">
      <alignment horizontal="distributed" vertical="center"/>
      <protection/>
    </xf>
    <xf numFmtId="0" fontId="14" fillId="0" borderId="12" xfId="0" applyFont="1" applyBorder="1" applyAlignment="1" applyProtection="1">
      <alignment horizontal="distributed" vertical="center"/>
      <protection/>
    </xf>
    <xf numFmtId="0" fontId="14" fillId="0" borderId="12" xfId="0" applyFont="1" applyBorder="1" applyAlignment="1" applyProtection="1">
      <alignment horizontal="center" vertical="center"/>
      <protection/>
    </xf>
    <xf numFmtId="0" fontId="22" fillId="0" borderId="0" xfId="0" applyFont="1" applyAlignment="1" applyProtection="1">
      <alignment horizontal="center" vertical="center"/>
      <protection/>
    </xf>
    <xf numFmtId="0" fontId="21" fillId="0" borderId="0" xfId="0" applyFont="1" applyAlignment="1" applyProtection="1">
      <alignment horizontal="left" vertical="center"/>
      <protection/>
    </xf>
    <xf numFmtId="0" fontId="21" fillId="0" borderId="0" xfId="0" applyFont="1" applyAlignment="1" applyProtection="1">
      <alignment horizontal="center"/>
      <protection/>
    </xf>
    <xf numFmtId="0" fontId="14" fillId="0" borderId="13" xfId="0" applyFont="1" applyBorder="1" applyAlignment="1" applyProtection="1">
      <alignment horizontal="distributed" vertical="center"/>
      <protection/>
    </xf>
    <xf numFmtId="49" fontId="14" fillId="0" borderId="12" xfId="0" applyNumberFormat="1" applyFont="1" applyBorder="1" applyAlignment="1" applyProtection="1">
      <alignment horizontal="right" vertical="center"/>
      <protection/>
    </xf>
    <xf numFmtId="0" fontId="14" fillId="0" borderId="12" xfId="0" applyFont="1" applyBorder="1" applyAlignment="1" applyProtection="1">
      <alignment horizontal="right" vertical="center"/>
      <protection/>
    </xf>
    <xf numFmtId="0" fontId="21" fillId="0" borderId="23" xfId="0" applyFont="1" applyBorder="1" applyAlignment="1" applyProtection="1">
      <alignment horizontal="center"/>
      <protection/>
    </xf>
    <xf numFmtId="0" fontId="21" fillId="0" borderId="73" xfId="0" applyFont="1" applyBorder="1" applyAlignment="1" applyProtection="1">
      <alignment horizontal="center"/>
      <protection/>
    </xf>
    <xf numFmtId="49" fontId="14" fillId="0" borderId="12" xfId="0" applyNumberFormat="1" applyFont="1" applyBorder="1" applyAlignment="1" applyProtection="1">
      <alignment horizontal="left" vertical="center"/>
      <protection/>
    </xf>
    <xf numFmtId="0" fontId="14" fillId="0" borderId="66" xfId="0" applyFont="1" applyBorder="1" applyAlignment="1" applyProtection="1">
      <alignment horizontal="distributed" vertical="center"/>
      <protection/>
    </xf>
    <xf numFmtId="0" fontId="14" fillId="0" borderId="23" xfId="0" applyFont="1" applyBorder="1" applyAlignment="1" applyProtection="1">
      <alignment horizontal="distributed" vertical="center"/>
      <protection/>
    </xf>
    <xf numFmtId="0" fontId="14" fillId="0" borderId="21" xfId="0" applyFont="1" applyBorder="1" applyAlignment="1" applyProtection="1">
      <alignment horizontal="distributed" vertical="center"/>
      <protection/>
    </xf>
    <xf numFmtId="0" fontId="14" fillId="0" borderId="87" xfId="0" applyFont="1" applyBorder="1" applyAlignment="1" applyProtection="1">
      <alignment horizontal="distributed" vertical="center"/>
      <protection/>
    </xf>
    <xf numFmtId="0" fontId="14" fillId="0" borderId="18" xfId="0" applyFont="1" applyBorder="1" applyAlignment="1" applyProtection="1">
      <alignment horizontal="distributed" vertical="center"/>
      <protection/>
    </xf>
    <xf numFmtId="0" fontId="14" fillId="0" borderId="109" xfId="0" applyFont="1" applyBorder="1" applyAlignment="1" applyProtection="1">
      <alignment horizontal="distributed" vertical="center"/>
      <protection/>
    </xf>
    <xf numFmtId="189" fontId="14" fillId="0" borderId="23" xfId="0" applyNumberFormat="1" applyFont="1" applyBorder="1" applyAlignment="1" applyProtection="1">
      <alignment horizontal="distributed" vertical="center" shrinkToFit="1"/>
      <protection/>
    </xf>
    <xf numFmtId="0" fontId="21" fillId="0" borderId="23" xfId="0" applyFont="1" applyBorder="1" applyAlignment="1" applyProtection="1">
      <alignment horizontal="center" vertical="center"/>
      <protection/>
    </xf>
    <xf numFmtId="0" fontId="21" fillId="0" borderId="73" xfId="0" applyFont="1" applyBorder="1" applyAlignment="1" applyProtection="1">
      <alignment horizontal="center" vertical="center"/>
      <protection/>
    </xf>
    <xf numFmtId="49" fontId="14" fillId="0" borderId="18" xfId="0" applyNumberFormat="1" applyFont="1" applyBorder="1" applyAlignment="1" applyProtection="1">
      <alignment vertical="center" wrapText="1"/>
      <protection/>
    </xf>
    <xf numFmtId="0" fontId="14" fillId="0" borderId="18" xfId="0" applyFont="1" applyBorder="1" applyAlignment="1" applyProtection="1">
      <alignment vertical="center" wrapText="1"/>
      <protection/>
    </xf>
    <xf numFmtId="0" fontId="14" fillId="0" borderId="94" xfId="0" applyFont="1" applyBorder="1" applyAlignment="1" applyProtection="1">
      <alignment vertical="center" wrapText="1"/>
      <protection/>
    </xf>
    <xf numFmtId="0" fontId="14" fillId="0" borderId="12" xfId="0" applyFont="1" applyBorder="1" applyAlignment="1" applyProtection="1">
      <alignment horizontal="left" vertical="center"/>
      <protection/>
    </xf>
    <xf numFmtId="0" fontId="14" fillId="0" borderId="52" xfId="0" applyFont="1" applyBorder="1" applyAlignment="1" applyProtection="1">
      <alignment horizontal="left" vertical="center"/>
      <protection/>
    </xf>
    <xf numFmtId="49" fontId="14" fillId="0" borderId="12" xfId="0" applyNumberFormat="1" applyFont="1" applyBorder="1" applyAlignment="1" applyProtection="1">
      <alignment vertical="center"/>
      <protection/>
    </xf>
    <xf numFmtId="0" fontId="14" fillId="0" borderId="12" xfId="0" applyFont="1" applyBorder="1" applyAlignment="1" applyProtection="1">
      <alignment vertical="center"/>
      <protection/>
    </xf>
    <xf numFmtId="0" fontId="14" fillId="0" borderId="52" xfId="0" applyFont="1" applyBorder="1" applyAlignment="1" applyProtection="1">
      <alignment vertical="center"/>
      <protection/>
    </xf>
    <xf numFmtId="58" fontId="14" fillId="0" borderId="12" xfId="0" applyNumberFormat="1" applyFont="1" applyBorder="1" applyAlignment="1" applyProtection="1">
      <alignment horizontal="center" vertical="center" wrapText="1"/>
      <protection/>
    </xf>
    <xf numFmtId="0" fontId="14" fillId="0" borderId="12" xfId="0" applyFont="1" applyFill="1" applyBorder="1" applyAlignment="1" applyProtection="1">
      <alignment horizontal="center" vertical="center" wrapText="1"/>
      <protection/>
    </xf>
    <xf numFmtId="58" fontId="14" fillId="0" borderId="12" xfId="0" applyNumberFormat="1" applyFont="1" applyFill="1" applyBorder="1" applyAlignment="1" applyProtection="1">
      <alignment horizontal="center" vertical="center" wrapText="1"/>
      <protection/>
    </xf>
    <xf numFmtId="49" fontId="14" fillId="0" borderId="23" xfId="0" applyNumberFormat="1" applyFont="1" applyBorder="1" applyAlignment="1" applyProtection="1">
      <alignment horizontal="left" vertical="center"/>
      <protection/>
    </xf>
    <xf numFmtId="0" fontId="14" fillId="0" borderId="23" xfId="0" applyFont="1" applyBorder="1" applyAlignment="1" applyProtection="1">
      <alignment horizontal="left" vertical="center"/>
      <protection/>
    </xf>
    <xf numFmtId="0" fontId="14" fillId="0" borderId="73" xfId="0" applyFont="1" applyBorder="1" applyAlignment="1" applyProtection="1">
      <alignment horizontal="left" vertical="center"/>
      <protection/>
    </xf>
    <xf numFmtId="0" fontId="14" fillId="0" borderId="18" xfId="0" applyFont="1" applyBorder="1" applyAlignment="1" applyProtection="1">
      <alignment horizontal="left" vertical="center"/>
      <protection/>
    </xf>
    <xf numFmtId="0" fontId="14" fillId="0" borderId="94" xfId="0" applyFont="1" applyBorder="1" applyAlignment="1" applyProtection="1">
      <alignment horizontal="left" vertical="center"/>
      <protection/>
    </xf>
    <xf numFmtId="38" fontId="14" fillId="0" borderId="11" xfId="49" applyFont="1" applyBorder="1" applyAlignment="1" applyProtection="1">
      <alignment horizontal="right" vertical="center"/>
      <protection/>
    </xf>
    <xf numFmtId="38" fontId="14" fillId="0" borderId="12" xfId="49" applyFont="1" applyBorder="1" applyAlignment="1" applyProtection="1">
      <alignment horizontal="right" vertical="center"/>
      <protection/>
    </xf>
    <xf numFmtId="0" fontId="14" fillId="0" borderId="22"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3" fontId="14" fillId="0" borderId="11" xfId="0" applyNumberFormat="1" applyFont="1" applyBorder="1" applyAlignment="1" applyProtection="1">
      <alignment horizontal="right" vertical="center"/>
      <protection/>
    </xf>
    <xf numFmtId="0" fontId="14" fillId="0" borderId="53" xfId="0" applyFont="1" applyBorder="1" applyAlignment="1" applyProtection="1">
      <alignment horizontal="distributed" vertical="center" wrapText="1"/>
      <protection/>
    </xf>
    <xf numFmtId="49" fontId="14" fillId="0" borderId="12" xfId="0" applyNumberFormat="1" applyFont="1" applyBorder="1" applyAlignment="1" applyProtection="1">
      <alignment horizontal="left" vertical="center" wrapText="1"/>
      <protection/>
    </xf>
    <xf numFmtId="0" fontId="14" fillId="0" borderId="12" xfId="0" applyFont="1" applyBorder="1" applyAlignment="1" applyProtection="1">
      <alignment horizontal="left" vertical="center" wrapText="1"/>
      <protection/>
    </xf>
    <xf numFmtId="49" fontId="14" fillId="0" borderId="12" xfId="0" applyNumberFormat="1" applyFont="1" applyBorder="1" applyAlignment="1" applyProtection="1">
      <alignment horizontal="left" vertical="center" shrinkToFit="1"/>
      <protection/>
    </xf>
    <xf numFmtId="0" fontId="14" fillId="0" borderId="12" xfId="0" applyFont="1" applyBorder="1" applyAlignment="1" applyProtection="1">
      <alignment horizontal="left" vertical="center" shrinkToFit="1"/>
      <protection/>
    </xf>
    <xf numFmtId="0" fontId="0" fillId="0" borderId="12" xfId="0" applyBorder="1" applyAlignment="1" applyProtection="1">
      <alignment horizontal="distributed" vertical="center"/>
      <protection/>
    </xf>
    <xf numFmtId="0" fontId="0" fillId="0" borderId="13" xfId="0" applyBorder="1" applyAlignment="1" applyProtection="1">
      <alignment horizontal="distributed" vertical="center"/>
      <protection/>
    </xf>
    <xf numFmtId="0" fontId="0" fillId="0" borderId="12" xfId="0" applyNumberFormat="1" applyBorder="1" applyAlignment="1" applyProtection="1">
      <alignment horizontal="left" vertical="center" wrapText="1"/>
      <protection/>
    </xf>
    <xf numFmtId="0" fontId="0" fillId="0" borderId="12" xfId="0" applyNumberFormat="1" applyBorder="1" applyAlignment="1" applyProtection="1">
      <alignment horizontal="left" vertical="center" shrinkToFit="1"/>
      <protection/>
    </xf>
    <xf numFmtId="0" fontId="14" fillId="0" borderId="12" xfId="0" applyFont="1" applyBorder="1" applyAlignment="1" applyProtection="1">
      <alignment horizontal="distributed" vertical="center" wrapText="1"/>
      <protection/>
    </xf>
    <xf numFmtId="0" fontId="14" fillId="0" borderId="116" xfId="0" applyFont="1" applyBorder="1" applyAlignment="1" applyProtection="1">
      <alignment horizontal="distributed" vertical="center"/>
      <protection/>
    </xf>
    <xf numFmtId="0" fontId="14" fillId="0" borderId="107" xfId="0" applyFont="1" applyBorder="1" applyAlignment="1" applyProtection="1">
      <alignment horizontal="distributed" vertical="center"/>
      <protection/>
    </xf>
    <xf numFmtId="0" fontId="14" fillId="0" borderId="95" xfId="0" applyFont="1" applyBorder="1" applyAlignment="1" applyProtection="1">
      <alignment horizontal="distributed" vertical="center"/>
      <protection/>
    </xf>
    <xf numFmtId="58" fontId="14" fillId="0" borderId="107" xfId="0" applyNumberFormat="1" applyFont="1" applyBorder="1" applyAlignment="1" applyProtection="1">
      <alignment horizontal="center" vertical="center" wrapText="1"/>
      <protection/>
    </xf>
    <xf numFmtId="32" fontId="14" fillId="0" borderId="107" xfId="0" applyNumberFormat="1"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44">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b val="0"/>
        <i val="0"/>
        <color auto="1"/>
      </font>
      <fill>
        <patternFill>
          <bgColor indexed="45"/>
        </patternFill>
      </fill>
    </dxf>
    <dxf>
      <font>
        <b val="0"/>
        <i val="0"/>
      </font>
      <fill>
        <patternFill>
          <bgColor indexed="45"/>
        </patternFill>
      </fill>
    </dxf>
    <dxf>
      <font>
        <b val="0"/>
        <i val="0"/>
        <color auto="1"/>
      </font>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1"/>
        </patternFill>
      </fill>
      <border>
        <left style="dashed"/>
        <right style="dashed"/>
        <top style="dashed"/>
        <bottom style="dashed"/>
      </border>
    </dxf>
    <dxf>
      <fill>
        <patternFill>
          <bgColor indexed="41"/>
        </patternFill>
      </fill>
      <border>
        <left style="dashed"/>
        <right style="dashed"/>
        <top style="dashed"/>
        <bottom style="dashed"/>
      </border>
    </dxf>
    <dxf>
      <fill>
        <patternFill>
          <bgColor indexed="41"/>
        </patternFill>
      </fill>
      <border>
        <left style="dashed"/>
        <right style="dashed"/>
        <top style="dashed"/>
        <bottom style="dashed"/>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fill>
        <patternFill patternType="none">
          <bgColor indexed="65"/>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border/>
    </dxf>
    <dxf>
      <font>
        <b/>
        <i val="0"/>
        <color rgb="FFFF0000"/>
      </font>
      <fill>
        <patternFill patternType="none">
          <bgColor indexed="65"/>
        </patternFill>
      </fill>
      <border/>
    </dxf>
    <dxf>
      <fill>
        <patternFill>
          <bgColor rgb="FFCCFFFF"/>
        </patternFill>
      </fill>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18</xdr:row>
      <xdr:rowOff>0</xdr:rowOff>
    </xdr:from>
    <xdr:to>
      <xdr:col>2</xdr:col>
      <xdr:colOff>409575</xdr:colOff>
      <xdr:row>19</xdr:row>
      <xdr:rowOff>0</xdr:rowOff>
    </xdr:to>
    <xdr:sp>
      <xdr:nvSpPr>
        <xdr:cNvPr id="1" name="Line 4"/>
        <xdr:cNvSpPr>
          <a:spLocks/>
        </xdr:cNvSpPr>
      </xdr:nvSpPr>
      <xdr:spPr>
        <a:xfrm flipV="1">
          <a:off x="2238375" y="3200400"/>
          <a:ext cx="40957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47</xdr:row>
      <xdr:rowOff>9525</xdr:rowOff>
    </xdr:from>
    <xdr:to>
      <xdr:col>3</xdr:col>
      <xdr:colOff>9525</xdr:colOff>
      <xdr:row>47</xdr:row>
      <xdr:rowOff>161925</xdr:rowOff>
    </xdr:to>
    <xdr:sp>
      <xdr:nvSpPr>
        <xdr:cNvPr id="2" name="Line 7"/>
        <xdr:cNvSpPr>
          <a:spLocks/>
        </xdr:cNvSpPr>
      </xdr:nvSpPr>
      <xdr:spPr>
        <a:xfrm flipV="1">
          <a:off x="2238375" y="8305800"/>
          <a:ext cx="41910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35</xdr:row>
      <xdr:rowOff>0</xdr:rowOff>
    </xdr:from>
    <xdr:to>
      <xdr:col>11</xdr:col>
      <xdr:colOff>28575</xdr:colOff>
      <xdr:row>35</xdr:row>
      <xdr:rowOff>0</xdr:rowOff>
    </xdr:to>
    <xdr:sp>
      <xdr:nvSpPr>
        <xdr:cNvPr id="1" name="Text Box 2"/>
        <xdr:cNvSpPr txBox="1">
          <a:spLocks noChangeArrowheads="1"/>
        </xdr:cNvSpPr>
      </xdr:nvSpPr>
      <xdr:spPr>
        <a:xfrm>
          <a:off x="9753600" y="7267575"/>
          <a:ext cx="22193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文書で改善指示を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行った。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上記該当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あれば・・・ｄ</a:t>
          </a:r>
        </a:p>
      </xdr:txBody>
    </xdr:sp>
    <xdr:clientData/>
  </xdr:twoCellAnchor>
  <xdr:twoCellAnchor>
    <xdr:from>
      <xdr:col>11</xdr:col>
      <xdr:colOff>104775</xdr:colOff>
      <xdr:row>35</xdr:row>
      <xdr:rowOff>0</xdr:rowOff>
    </xdr:from>
    <xdr:to>
      <xdr:col>12</xdr:col>
      <xdr:colOff>38100</xdr:colOff>
      <xdr:row>35</xdr:row>
      <xdr:rowOff>0</xdr:rowOff>
    </xdr:to>
    <xdr:sp>
      <xdr:nvSpPr>
        <xdr:cNvPr id="2" name="Text Box 3"/>
        <xdr:cNvSpPr txBox="1">
          <a:spLocks noChangeArrowheads="1"/>
        </xdr:cNvSpPr>
      </xdr:nvSpPr>
      <xdr:spPr>
        <a:xfrm>
          <a:off x="12049125" y="7267575"/>
          <a:ext cx="19621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品質関係の試験結果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が規格値、試験基準を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満足せず品質が劣る。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契約書第１７条２項に基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づき破壊検査を行った。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上記該当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あれば・・・ｅ</a:t>
          </a:r>
        </a:p>
      </xdr:txBody>
    </xdr:sp>
    <xdr:clientData/>
  </xdr:twoCellAnchor>
  <xdr:twoCellAnchor editAs="oneCell">
    <xdr:from>
      <xdr:col>1</xdr:col>
      <xdr:colOff>295275</xdr:colOff>
      <xdr:row>0</xdr:row>
      <xdr:rowOff>114300</xdr:rowOff>
    </xdr:from>
    <xdr:to>
      <xdr:col>1</xdr:col>
      <xdr:colOff>1190625</xdr:colOff>
      <xdr:row>0</xdr:row>
      <xdr:rowOff>476250</xdr:rowOff>
    </xdr:to>
    <xdr:pic>
      <xdr:nvPicPr>
        <xdr:cNvPr id="3" name="CommandButton1"/>
        <xdr:cNvPicPr preferRelativeResize="1">
          <a:picLocks noChangeAspect="1"/>
        </xdr:cNvPicPr>
      </xdr:nvPicPr>
      <xdr:blipFill>
        <a:blip r:embed="rId1"/>
        <a:stretch>
          <a:fillRect/>
        </a:stretch>
      </xdr:blipFill>
      <xdr:spPr>
        <a:xfrm>
          <a:off x="1190625" y="114300"/>
          <a:ext cx="895350" cy="361950"/>
        </a:xfrm>
        <a:prstGeom prst="rect">
          <a:avLst/>
        </a:prstGeom>
        <a:noFill/>
        <a:ln w="9525" cmpd="sng">
          <a:noFill/>
        </a:ln>
      </xdr:spPr>
    </xdr:pic>
    <xdr:clientData/>
  </xdr:twoCellAnchor>
  <xdr:twoCellAnchor>
    <xdr:from>
      <xdr:col>1</xdr:col>
      <xdr:colOff>228600</xdr:colOff>
      <xdr:row>18</xdr:row>
      <xdr:rowOff>9525</xdr:rowOff>
    </xdr:from>
    <xdr:to>
      <xdr:col>1</xdr:col>
      <xdr:colOff>914400</xdr:colOff>
      <xdr:row>22</xdr:row>
      <xdr:rowOff>28575</xdr:rowOff>
    </xdr:to>
    <xdr:sp>
      <xdr:nvSpPr>
        <xdr:cNvPr id="4" name="Text Box 17"/>
        <xdr:cNvSpPr txBox="1">
          <a:spLocks noChangeArrowheads="1"/>
        </xdr:cNvSpPr>
      </xdr:nvSpPr>
      <xdr:spPr>
        <a:xfrm>
          <a:off x="1123950" y="4238625"/>
          <a:ext cx="685800" cy="7334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latin typeface="ＭＳ Ｐゴシック"/>
              <a:ea typeface="ＭＳ Ｐゴシック"/>
              <a:cs typeface="ＭＳ Ｐゴシック"/>
            </a:rPr>
            <a:t>機械設備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電気設備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209550</xdr:colOff>
      <xdr:row>38</xdr:row>
      <xdr:rowOff>9525</xdr:rowOff>
    </xdr:from>
    <xdr:to>
      <xdr:col>1</xdr:col>
      <xdr:colOff>1038225</xdr:colOff>
      <xdr:row>40</xdr:row>
      <xdr:rowOff>161925</xdr:rowOff>
    </xdr:to>
    <xdr:sp>
      <xdr:nvSpPr>
        <xdr:cNvPr id="5" name="Text Box 18"/>
        <xdr:cNvSpPr txBox="1">
          <a:spLocks noChangeArrowheads="1"/>
        </xdr:cNvSpPr>
      </xdr:nvSpPr>
      <xdr:spPr>
        <a:xfrm>
          <a:off x="1104900" y="7791450"/>
          <a:ext cx="828675" cy="5048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latin typeface="ＭＳ Ｐゴシック"/>
              <a:ea typeface="ＭＳ Ｐゴシック"/>
              <a:cs typeface="ＭＳ Ｐゴシック"/>
            </a:rPr>
            <a:t>建　　築</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285750</xdr:colOff>
      <xdr:row>0</xdr:row>
      <xdr:rowOff>114300</xdr:rowOff>
    </xdr:from>
    <xdr:to>
      <xdr:col>1</xdr:col>
      <xdr:colOff>1238250</xdr:colOff>
      <xdr:row>0</xdr:row>
      <xdr:rowOff>495300</xdr:rowOff>
    </xdr:to>
    <xdr:pic>
      <xdr:nvPicPr>
        <xdr:cNvPr id="1" name="CommandButton1"/>
        <xdr:cNvPicPr preferRelativeResize="1">
          <a:picLocks noChangeAspect="1"/>
        </xdr:cNvPicPr>
      </xdr:nvPicPr>
      <xdr:blipFill>
        <a:blip r:embed="rId1"/>
        <a:stretch>
          <a:fillRect/>
        </a:stretch>
      </xdr:blipFill>
      <xdr:spPr>
        <a:xfrm>
          <a:off x="1181100" y="114300"/>
          <a:ext cx="95250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95250</xdr:rowOff>
    </xdr:from>
    <xdr:to>
      <xdr:col>1</xdr:col>
      <xdr:colOff>1162050</xdr:colOff>
      <xdr:row>0</xdr:row>
      <xdr:rowOff>400050</xdr:rowOff>
    </xdr:to>
    <xdr:pic>
      <xdr:nvPicPr>
        <xdr:cNvPr id="1" name="CommandButton1"/>
        <xdr:cNvPicPr preferRelativeResize="1">
          <a:picLocks noChangeAspect="1"/>
        </xdr:cNvPicPr>
      </xdr:nvPicPr>
      <xdr:blipFill>
        <a:blip r:embed="rId1"/>
        <a:stretch>
          <a:fillRect/>
        </a:stretch>
      </xdr:blipFill>
      <xdr:spPr>
        <a:xfrm>
          <a:off x="1066800" y="95250"/>
          <a:ext cx="990600" cy="304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295275</xdr:colOff>
      <xdr:row>0</xdr:row>
      <xdr:rowOff>104775</xdr:rowOff>
    </xdr:from>
    <xdr:to>
      <xdr:col>1</xdr:col>
      <xdr:colOff>1266825</xdr:colOff>
      <xdr:row>0</xdr:row>
      <xdr:rowOff>428625</xdr:rowOff>
    </xdr:to>
    <xdr:pic>
      <xdr:nvPicPr>
        <xdr:cNvPr id="1" name="CommandButton1"/>
        <xdr:cNvPicPr preferRelativeResize="1">
          <a:picLocks noChangeAspect="1"/>
        </xdr:cNvPicPr>
      </xdr:nvPicPr>
      <xdr:blipFill>
        <a:blip r:embed="rId1"/>
        <a:stretch>
          <a:fillRect/>
        </a:stretch>
      </xdr:blipFill>
      <xdr:spPr>
        <a:xfrm>
          <a:off x="1181100" y="104775"/>
          <a:ext cx="971550" cy="323850"/>
        </a:xfrm>
        <a:prstGeom prst="rect">
          <a:avLst/>
        </a:prstGeom>
        <a:noFill/>
        <a:ln w="9525" cmpd="sng">
          <a:noFill/>
        </a:ln>
      </xdr:spPr>
    </xdr:pic>
    <xdr:clientData/>
  </xdr:twoCellAnchor>
  <xdr:twoCellAnchor>
    <xdr:from>
      <xdr:col>1</xdr:col>
      <xdr:colOff>200025</xdr:colOff>
      <xdr:row>25</xdr:row>
      <xdr:rowOff>0</xdr:rowOff>
    </xdr:from>
    <xdr:to>
      <xdr:col>1</xdr:col>
      <xdr:colOff>981075</xdr:colOff>
      <xdr:row>28</xdr:row>
      <xdr:rowOff>152400</xdr:rowOff>
    </xdr:to>
    <xdr:sp>
      <xdr:nvSpPr>
        <xdr:cNvPr id="2" name="Text Box 9"/>
        <xdr:cNvSpPr txBox="1">
          <a:spLocks noChangeArrowheads="1"/>
        </xdr:cNvSpPr>
      </xdr:nvSpPr>
      <xdr:spPr>
        <a:xfrm>
          <a:off x="1085850" y="5505450"/>
          <a:ext cx="781050" cy="666750"/>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latin typeface="ＭＳ Ｐゴシック"/>
              <a:ea typeface="ＭＳ Ｐゴシック"/>
              <a:cs typeface="ＭＳ Ｐゴシック"/>
            </a:rPr>
            <a:t>機械設備</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電気設備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180975</xdr:colOff>
      <xdr:row>49</xdr:row>
      <xdr:rowOff>0</xdr:rowOff>
    </xdr:from>
    <xdr:to>
      <xdr:col>1</xdr:col>
      <xdr:colOff>942975</xdr:colOff>
      <xdr:row>51</xdr:row>
      <xdr:rowOff>76200</xdr:rowOff>
    </xdr:to>
    <xdr:sp>
      <xdr:nvSpPr>
        <xdr:cNvPr id="3" name="Text Box 10"/>
        <xdr:cNvSpPr txBox="1">
          <a:spLocks noChangeArrowheads="1"/>
        </xdr:cNvSpPr>
      </xdr:nvSpPr>
      <xdr:spPr>
        <a:xfrm>
          <a:off x="1066800" y="9820275"/>
          <a:ext cx="762000" cy="419100"/>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latin typeface="ＭＳ Ｐゴシック"/>
              <a:ea typeface="ＭＳ Ｐゴシック"/>
              <a:cs typeface="ＭＳ Ｐゴシック"/>
            </a:rPr>
            <a:t>建築工事</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314325</xdr:colOff>
      <xdr:row>0</xdr:row>
      <xdr:rowOff>123825</xdr:rowOff>
    </xdr:from>
    <xdr:to>
      <xdr:col>1</xdr:col>
      <xdr:colOff>1209675</xdr:colOff>
      <xdr:row>0</xdr:row>
      <xdr:rowOff>428625</xdr:rowOff>
    </xdr:to>
    <xdr:pic>
      <xdr:nvPicPr>
        <xdr:cNvPr id="1" name="CommandButton1"/>
        <xdr:cNvPicPr preferRelativeResize="1">
          <a:picLocks noChangeAspect="1"/>
        </xdr:cNvPicPr>
      </xdr:nvPicPr>
      <xdr:blipFill>
        <a:blip r:embed="rId1"/>
        <a:stretch>
          <a:fillRect/>
        </a:stretch>
      </xdr:blipFill>
      <xdr:spPr>
        <a:xfrm>
          <a:off x="1209675" y="123825"/>
          <a:ext cx="895350" cy="304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xdr:colOff>
      <xdr:row>0</xdr:row>
      <xdr:rowOff>123825</xdr:rowOff>
    </xdr:from>
    <xdr:to>
      <xdr:col>1</xdr:col>
      <xdr:colOff>1104900</xdr:colOff>
      <xdr:row>0</xdr:row>
      <xdr:rowOff>409575</xdr:rowOff>
    </xdr:to>
    <xdr:pic>
      <xdr:nvPicPr>
        <xdr:cNvPr id="1" name="CommandButton1"/>
        <xdr:cNvPicPr preferRelativeResize="1">
          <a:picLocks noChangeAspect="1"/>
        </xdr:cNvPicPr>
      </xdr:nvPicPr>
      <xdr:blipFill>
        <a:blip r:embed="rId1"/>
        <a:stretch>
          <a:fillRect/>
        </a:stretch>
      </xdr:blipFill>
      <xdr:spPr>
        <a:xfrm>
          <a:off x="1238250" y="123825"/>
          <a:ext cx="762000" cy="285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200025</xdr:colOff>
      <xdr:row>10</xdr:row>
      <xdr:rowOff>38100</xdr:rowOff>
    </xdr:from>
    <xdr:to>
      <xdr:col>30</xdr:col>
      <xdr:colOff>200025</xdr:colOff>
      <xdr:row>10</xdr:row>
      <xdr:rowOff>247650</xdr:rowOff>
    </xdr:to>
    <xdr:sp>
      <xdr:nvSpPr>
        <xdr:cNvPr id="1" name="Oval 1"/>
        <xdr:cNvSpPr>
          <a:spLocks/>
        </xdr:cNvSpPr>
      </xdr:nvSpPr>
      <xdr:spPr>
        <a:xfrm>
          <a:off x="6276975" y="3190875"/>
          <a:ext cx="209550" cy="2095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P72"/>
  <sheetViews>
    <sheetView tabSelected="1" zoomScalePageLayoutView="0" workbookViewId="0" topLeftCell="A1">
      <selection activeCell="C5" sqref="C5:E5"/>
    </sheetView>
  </sheetViews>
  <sheetFormatPr defaultColWidth="9.00390625" defaultRowHeight="13.5"/>
  <cols>
    <col min="1" max="1" width="3.375" style="297" bestFit="1" customWidth="1"/>
    <col min="2" max="2" width="23.625" style="296" bestFit="1" customWidth="1"/>
    <col min="3" max="3" width="19.625" style="303" customWidth="1"/>
    <col min="4" max="4" width="7.875" style="303" customWidth="1"/>
    <col min="5" max="5" width="19.625" style="303" customWidth="1"/>
    <col min="6" max="6" width="8.50390625" style="296" bestFit="1" customWidth="1"/>
    <col min="7" max="7" width="8.00390625" style="296" customWidth="1"/>
    <col min="8" max="8" width="8.50390625" style="296" bestFit="1" customWidth="1"/>
    <col min="9" max="9" width="8.25390625" style="296" customWidth="1"/>
    <col min="10" max="10" width="7.25390625" style="296" bestFit="1" customWidth="1"/>
    <col min="11" max="11" width="9.00390625" style="297" customWidth="1"/>
    <col min="12" max="12" width="26.25390625" style="297" bestFit="1" customWidth="1"/>
    <col min="13" max="13" width="9.625" style="296" bestFit="1" customWidth="1"/>
    <col min="14" max="14" width="5.25390625" style="297" bestFit="1" customWidth="1"/>
    <col min="15" max="15" width="13.125" style="296" bestFit="1" customWidth="1"/>
    <col min="16" max="16" width="5.25390625" style="297" bestFit="1" customWidth="1"/>
    <col min="17" max="17" width="9.00390625" style="296" customWidth="1"/>
    <col min="18" max="18" width="21.625" style="296" bestFit="1" customWidth="1"/>
    <col min="19" max="19" width="17.375" style="296" bestFit="1" customWidth="1"/>
    <col min="20" max="20" width="5.25390625" style="296" bestFit="1" customWidth="1"/>
    <col min="21" max="21" width="13.125" style="296" bestFit="1" customWidth="1"/>
    <col min="22" max="23" width="5.25390625" style="296" bestFit="1" customWidth="1"/>
    <col min="24" max="16384" width="9.00390625" style="296" customWidth="1"/>
  </cols>
  <sheetData>
    <row r="1" spans="1:11" ht="13.5">
      <c r="A1" s="623"/>
      <c r="B1" s="624"/>
      <c r="C1" s="625"/>
      <c r="D1" s="625"/>
      <c r="E1" s="625"/>
      <c r="F1" s="624"/>
      <c r="G1" s="624"/>
      <c r="H1" s="624"/>
      <c r="I1" s="624"/>
      <c r="J1" s="624"/>
      <c r="K1" s="626"/>
    </row>
    <row r="2" spans="1:11" ht="18.75">
      <c r="A2" s="623"/>
      <c r="B2" s="680" t="s">
        <v>184</v>
      </c>
      <c r="C2" s="680"/>
      <c r="D2" s="680"/>
      <c r="E2" s="680"/>
      <c r="F2" s="624"/>
      <c r="G2" s="624"/>
      <c r="H2" s="624"/>
      <c r="I2" s="624"/>
      <c r="J2" s="624"/>
      <c r="K2" s="626"/>
    </row>
    <row r="3" spans="1:16" ht="14.25" thickBot="1">
      <c r="A3" s="623"/>
      <c r="B3" s="624"/>
      <c r="C3" s="625"/>
      <c r="D3" s="625"/>
      <c r="E3" s="625"/>
      <c r="F3" s="623"/>
      <c r="G3" s="623"/>
      <c r="H3" s="623"/>
      <c r="I3" s="624"/>
      <c r="J3" s="626"/>
      <c r="K3" s="626"/>
      <c r="L3" s="296"/>
      <c r="M3" s="297"/>
      <c r="N3" s="296"/>
      <c r="O3" s="297"/>
      <c r="P3" s="296"/>
    </row>
    <row r="4" spans="1:16" ht="13.5">
      <c r="A4" s="623"/>
      <c r="B4" s="627" t="s">
        <v>39</v>
      </c>
      <c r="C4" s="672" t="s">
        <v>884</v>
      </c>
      <c r="D4" s="673"/>
      <c r="E4" s="674"/>
      <c r="F4" s="628"/>
      <c r="G4" s="628"/>
      <c r="H4" s="628"/>
      <c r="I4" s="624"/>
      <c r="J4" s="626"/>
      <c r="K4" s="626"/>
      <c r="L4" s="296"/>
      <c r="M4" s="297"/>
      <c r="N4" s="296"/>
      <c r="O4" s="297"/>
      <c r="P4" s="296"/>
    </row>
    <row r="5" spans="1:16" ht="21" customHeight="1">
      <c r="A5" s="623"/>
      <c r="B5" s="629" t="s">
        <v>1017</v>
      </c>
      <c r="C5" s="677">
        <v>4231100567</v>
      </c>
      <c r="D5" s="678"/>
      <c r="E5" s="679"/>
      <c r="F5" s="628"/>
      <c r="G5" s="628"/>
      <c r="H5" s="628"/>
      <c r="I5" s="624"/>
      <c r="J5" s="626"/>
      <c r="K5" s="626"/>
      <c r="L5" s="296"/>
      <c r="M5" s="297"/>
      <c r="N5" s="296"/>
      <c r="O5" s="297"/>
      <c r="P5" s="296"/>
    </row>
    <row r="6" spans="1:16" ht="21" customHeight="1">
      <c r="A6" s="623"/>
      <c r="B6" s="629" t="s">
        <v>1018</v>
      </c>
      <c r="C6" s="660" t="s">
        <v>294</v>
      </c>
      <c r="D6" s="661"/>
      <c r="E6" s="662"/>
      <c r="F6" s="628"/>
      <c r="G6" s="628"/>
      <c r="H6" s="628"/>
      <c r="I6" s="624"/>
      <c r="J6" s="626"/>
      <c r="K6" s="626"/>
      <c r="L6" s="296"/>
      <c r="M6" s="297"/>
      <c r="N6" s="296"/>
      <c r="O6" s="297"/>
      <c r="P6" s="296"/>
    </row>
    <row r="7" spans="1:16" ht="21" customHeight="1">
      <c r="A7" s="623"/>
      <c r="B7" s="629" t="s">
        <v>169</v>
      </c>
      <c r="C7" s="660" t="s">
        <v>395</v>
      </c>
      <c r="D7" s="661"/>
      <c r="E7" s="662"/>
      <c r="F7" s="628"/>
      <c r="G7" s="628"/>
      <c r="H7" s="628"/>
      <c r="I7" s="624"/>
      <c r="J7" s="626"/>
      <c r="K7" s="626"/>
      <c r="L7" s="296"/>
      <c r="M7" s="297"/>
      <c r="N7" s="296"/>
      <c r="O7" s="297"/>
      <c r="P7" s="296"/>
    </row>
    <row r="8" spans="1:16" ht="21" customHeight="1">
      <c r="A8" s="623"/>
      <c r="B8" s="629" t="s">
        <v>1129</v>
      </c>
      <c r="C8" s="675">
        <v>42680000</v>
      </c>
      <c r="D8" s="676"/>
      <c r="E8" s="391"/>
      <c r="F8" s="628"/>
      <c r="G8" s="628"/>
      <c r="H8" s="628"/>
      <c r="I8" s="624"/>
      <c r="J8" s="626"/>
      <c r="K8" s="626"/>
      <c r="L8" s="296"/>
      <c r="M8" s="297"/>
      <c r="N8" s="296"/>
      <c r="O8" s="297"/>
      <c r="P8" s="296"/>
    </row>
    <row r="9" spans="1:16" ht="21" customHeight="1">
      <c r="A9" s="623"/>
      <c r="B9" s="629" t="s">
        <v>1016</v>
      </c>
      <c r="C9" s="428" t="s">
        <v>396</v>
      </c>
      <c r="D9" s="665"/>
      <c r="E9" s="664"/>
      <c r="F9" s="628"/>
      <c r="G9" s="628"/>
      <c r="H9" s="628"/>
      <c r="I9" s="624"/>
      <c r="J9" s="626"/>
      <c r="K9" s="626"/>
      <c r="L9" s="296"/>
      <c r="M9" s="297"/>
      <c r="N9" s="296"/>
      <c r="O9" s="297"/>
      <c r="P9" s="296"/>
    </row>
    <row r="10" spans="1:16" ht="21" customHeight="1">
      <c r="A10" s="623"/>
      <c r="B10" s="629" t="s">
        <v>334</v>
      </c>
      <c r="C10" s="428" t="s">
        <v>339</v>
      </c>
      <c r="D10" s="663" t="s">
        <v>338</v>
      </c>
      <c r="E10" s="664"/>
      <c r="F10" s="628"/>
      <c r="G10" s="628"/>
      <c r="H10" s="628"/>
      <c r="I10" s="624"/>
      <c r="J10" s="626"/>
      <c r="K10" s="626"/>
      <c r="L10" s="296"/>
      <c r="M10" s="297"/>
      <c r="N10" s="296"/>
      <c r="O10" s="297"/>
      <c r="P10" s="296"/>
    </row>
    <row r="11" spans="1:16" ht="21" customHeight="1">
      <c r="A11" s="623"/>
      <c r="B11" s="629" t="s">
        <v>1127</v>
      </c>
      <c r="C11" s="660" t="s">
        <v>51</v>
      </c>
      <c r="D11" s="661"/>
      <c r="E11" s="662"/>
      <c r="F11" s="628"/>
      <c r="G11" s="628"/>
      <c r="H11" s="628"/>
      <c r="I11" s="624"/>
      <c r="J11" s="626"/>
      <c r="K11" s="626"/>
      <c r="L11" s="296"/>
      <c r="M11" s="297"/>
      <c r="N11" s="296"/>
      <c r="O11" s="297"/>
      <c r="P11" s="296"/>
    </row>
    <row r="12" spans="1:16" ht="21" customHeight="1">
      <c r="A12" s="623"/>
      <c r="B12" s="629" t="s">
        <v>1019</v>
      </c>
      <c r="C12" s="660" t="s">
        <v>1128</v>
      </c>
      <c r="D12" s="661"/>
      <c r="E12" s="662"/>
      <c r="F12" s="628"/>
      <c r="G12" s="628"/>
      <c r="H12" s="628"/>
      <c r="I12" s="624"/>
      <c r="J12" s="626"/>
      <c r="K12" s="626"/>
      <c r="L12" s="296"/>
      <c r="M12" s="297"/>
      <c r="N12" s="296"/>
      <c r="O12" s="297"/>
      <c r="P12" s="296"/>
    </row>
    <row r="13" spans="1:16" ht="21" customHeight="1">
      <c r="A13" s="623"/>
      <c r="B13" s="629" t="s">
        <v>333</v>
      </c>
      <c r="C13" s="428" t="s">
        <v>293</v>
      </c>
      <c r="D13" s="665" t="s">
        <v>335</v>
      </c>
      <c r="E13" s="664"/>
      <c r="F13" s="628"/>
      <c r="G13" s="628"/>
      <c r="H13" s="628"/>
      <c r="I13" s="624"/>
      <c r="J13" s="626"/>
      <c r="K13" s="626"/>
      <c r="L13" s="296"/>
      <c r="M13" s="297"/>
      <c r="N13" s="296"/>
      <c r="O13" s="297"/>
      <c r="P13" s="296"/>
    </row>
    <row r="14" spans="1:16" ht="21" customHeight="1">
      <c r="A14" s="623"/>
      <c r="B14" s="629" t="s">
        <v>1020</v>
      </c>
      <c r="C14" s="428" t="s">
        <v>170</v>
      </c>
      <c r="D14" s="663" t="s">
        <v>336</v>
      </c>
      <c r="E14" s="664"/>
      <c r="F14" s="628"/>
      <c r="G14" s="628"/>
      <c r="H14" s="628"/>
      <c r="I14" s="624"/>
      <c r="J14" s="626"/>
      <c r="K14" s="626"/>
      <c r="L14" s="296"/>
      <c r="M14" s="297"/>
      <c r="N14" s="296"/>
      <c r="O14" s="297"/>
      <c r="P14" s="296"/>
    </row>
    <row r="15" spans="1:16" ht="21" customHeight="1">
      <c r="A15" s="623"/>
      <c r="B15" s="629" t="s">
        <v>1021</v>
      </c>
      <c r="C15" s="660" t="s">
        <v>397</v>
      </c>
      <c r="D15" s="661"/>
      <c r="E15" s="662"/>
      <c r="F15" s="628"/>
      <c r="G15" s="628"/>
      <c r="H15" s="628"/>
      <c r="I15" s="624"/>
      <c r="J15" s="626"/>
      <c r="K15" s="626"/>
      <c r="L15" s="296"/>
      <c r="M15" s="297"/>
      <c r="N15" s="296"/>
      <c r="O15" s="297"/>
      <c r="P15" s="296"/>
    </row>
    <row r="16" spans="1:16" ht="21" customHeight="1">
      <c r="A16" s="623"/>
      <c r="B16" s="630" t="s">
        <v>414</v>
      </c>
      <c r="C16" s="428" t="s">
        <v>394</v>
      </c>
      <c r="D16" s="665" t="s">
        <v>337</v>
      </c>
      <c r="E16" s="664"/>
      <c r="F16" s="628"/>
      <c r="G16" s="628"/>
      <c r="H16" s="628"/>
      <c r="I16" s="624"/>
      <c r="J16" s="626"/>
      <c r="K16" s="626"/>
      <c r="L16" s="296"/>
      <c r="M16" s="297"/>
      <c r="N16" s="296"/>
      <c r="O16" s="297"/>
      <c r="P16" s="296"/>
    </row>
    <row r="17" spans="1:16" ht="21" customHeight="1">
      <c r="A17" s="623"/>
      <c r="B17" s="629" t="s">
        <v>1022</v>
      </c>
      <c r="C17" s="522">
        <v>40269</v>
      </c>
      <c r="D17" s="390" t="s">
        <v>613</v>
      </c>
      <c r="E17" s="500">
        <v>40618</v>
      </c>
      <c r="F17" s="628"/>
      <c r="G17" s="628"/>
      <c r="H17" s="628"/>
      <c r="I17" s="624"/>
      <c r="J17" s="626"/>
      <c r="K17" s="626"/>
      <c r="L17" s="296"/>
      <c r="M17" s="297"/>
      <c r="N17" s="296"/>
      <c r="O17" s="297"/>
      <c r="P17" s="296"/>
    </row>
    <row r="18" spans="1:16" ht="21" customHeight="1">
      <c r="A18" s="623"/>
      <c r="B18" s="629" t="s">
        <v>1023</v>
      </c>
      <c r="C18" s="522">
        <v>40626</v>
      </c>
      <c r="D18" s="686">
        <v>0.5625</v>
      </c>
      <c r="E18" s="687"/>
      <c r="F18" s="628"/>
      <c r="G18" s="631"/>
      <c r="H18" s="631"/>
      <c r="I18" s="624"/>
      <c r="J18" s="626"/>
      <c r="K18" s="626"/>
      <c r="L18" s="296"/>
      <c r="M18" s="297"/>
      <c r="N18" s="296"/>
      <c r="O18" s="297"/>
      <c r="P18" s="296"/>
    </row>
    <row r="19" spans="1:16" ht="21" customHeight="1">
      <c r="A19" s="623"/>
      <c r="B19" s="629" t="s">
        <v>392</v>
      </c>
      <c r="C19" s="522"/>
      <c r="D19" s="655" t="s">
        <v>393</v>
      </c>
      <c r="E19" s="656" t="s">
        <v>398</v>
      </c>
      <c r="F19" s="628"/>
      <c r="G19" s="631"/>
      <c r="H19" s="631"/>
      <c r="I19" s="624"/>
      <c r="J19" s="626"/>
      <c r="K19" s="626"/>
      <c r="L19" s="296"/>
      <c r="M19" s="297"/>
      <c r="N19" s="296"/>
      <c r="O19" s="297"/>
      <c r="P19" s="296"/>
    </row>
    <row r="20" spans="1:16" ht="21" customHeight="1">
      <c r="A20" s="623"/>
      <c r="B20" s="632" t="s">
        <v>885</v>
      </c>
      <c r="C20" s="688" t="s">
        <v>916</v>
      </c>
      <c r="D20" s="689"/>
      <c r="E20" s="690"/>
      <c r="F20" s="623"/>
      <c r="G20" s="631"/>
      <c r="H20" s="631"/>
      <c r="I20" s="624"/>
      <c r="J20" s="626"/>
      <c r="K20" s="626"/>
      <c r="L20" s="296"/>
      <c r="M20" s="297"/>
      <c r="N20" s="296"/>
      <c r="O20" s="297"/>
      <c r="P20" s="296"/>
    </row>
    <row r="21" spans="1:16" ht="21" customHeight="1">
      <c r="A21" s="623"/>
      <c r="B21" s="633" t="s">
        <v>886</v>
      </c>
      <c r="C21" s="688" t="s">
        <v>1034</v>
      </c>
      <c r="D21" s="689"/>
      <c r="E21" s="690"/>
      <c r="F21" s="623"/>
      <c r="G21" s="631"/>
      <c r="H21" s="631"/>
      <c r="I21" s="624"/>
      <c r="J21" s="626"/>
      <c r="K21" s="626"/>
      <c r="L21" s="296"/>
      <c r="M21" s="297"/>
      <c r="N21" s="296"/>
      <c r="O21" s="297"/>
      <c r="P21" s="296"/>
    </row>
    <row r="22" spans="1:16" ht="27.75" thickBot="1">
      <c r="A22" s="623"/>
      <c r="B22" s="634" t="s">
        <v>887</v>
      </c>
      <c r="C22" s="691" t="s">
        <v>942</v>
      </c>
      <c r="D22" s="692"/>
      <c r="E22" s="693"/>
      <c r="F22" s="624"/>
      <c r="G22" s="631"/>
      <c r="H22" s="631"/>
      <c r="I22" s="624"/>
      <c r="J22" s="626"/>
      <c r="K22" s="626"/>
      <c r="L22" s="296"/>
      <c r="M22" s="297"/>
      <c r="N22" s="296"/>
      <c r="O22" s="297"/>
      <c r="P22" s="296"/>
    </row>
    <row r="23" spans="1:16" s="27" customFormat="1" ht="13.5">
      <c r="A23" s="623"/>
      <c r="B23" s="624"/>
      <c r="C23" s="624"/>
      <c r="D23" s="624"/>
      <c r="E23" s="624"/>
      <c r="F23" s="623"/>
      <c r="G23" s="623"/>
      <c r="H23" s="623"/>
      <c r="I23" s="623"/>
      <c r="J23" s="624"/>
      <c r="K23" s="623"/>
      <c r="L23" s="43"/>
      <c r="N23" s="43"/>
      <c r="P23" s="43"/>
    </row>
    <row r="24" spans="1:16" ht="13.5">
      <c r="A24" s="623"/>
      <c r="B24" s="631"/>
      <c r="C24" s="631"/>
      <c r="D24" s="631"/>
      <c r="E24" s="631"/>
      <c r="F24" s="635"/>
      <c r="G24" s="631"/>
      <c r="H24" s="631"/>
      <c r="I24" s="631"/>
      <c r="J24" s="636"/>
      <c r="K24" s="626"/>
      <c r="L24" s="296"/>
      <c r="N24" s="296"/>
      <c r="P24" s="296"/>
    </row>
    <row r="25" spans="1:16" ht="13.5">
      <c r="A25" s="626"/>
      <c r="B25" s="631"/>
      <c r="C25" s="631"/>
      <c r="D25" s="631"/>
      <c r="E25" s="631"/>
      <c r="F25" s="631"/>
      <c r="G25" s="631"/>
      <c r="H25" s="631"/>
      <c r="I25" s="631"/>
      <c r="J25" s="636"/>
      <c r="K25" s="626"/>
      <c r="L25" s="296"/>
      <c r="N25" s="296"/>
      <c r="P25" s="296"/>
    </row>
    <row r="26" spans="1:16" ht="13.5">
      <c r="A26" s="626"/>
      <c r="B26" s="637"/>
      <c r="C26" s="626"/>
      <c r="D26" s="626"/>
      <c r="E26" s="626"/>
      <c r="F26" s="631"/>
      <c r="G26" s="631"/>
      <c r="H26" s="631"/>
      <c r="I26" s="631"/>
      <c r="J26" s="636"/>
      <c r="K26" s="626"/>
      <c r="L26" s="296"/>
      <c r="N26" s="296"/>
      <c r="P26" s="296"/>
    </row>
    <row r="27" spans="1:16" ht="27">
      <c r="A27" s="626"/>
      <c r="B27" s="638" t="s">
        <v>915</v>
      </c>
      <c r="C27" s="666" t="s">
        <v>914</v>
      </c>
      <c r="D27" s="667"/>
      <c r="E27" s="668"/>
      <c r="F27" s="639" t="s">
        <v>888</v>
      </c>
      <c r="G27" s="639" t="s">
        <v>889</v>
      </c>
      <c r="H27" s="631"/>
      <c r="I27" s="640" t="s">
        <v>888</v>
      </c>
      <c r="J27" s="640" t="s">
        <v>889</v>
      </c>
      <c r="K27" s="641"/>
      <c r="L27" s="296"/>
      <c r="N27" s="296"/>
      <c r="P27" s="296"/>
    </row>
    <row r="28" spans="1:16" ht="13.5">
      <c r="A28" s="626"/>
      <c r="B28" s="681"/>
      <c r="C28" s="669" t="s">
        <v>916</v>
      </c>
      <c r="D28" s="670"/>
      <c r="E28" s="671"/>
      <c r="F28" s="642">
        <f>IF('出来形（監督員）'!C14=0,"",'出来形（監督員）'!C14)</f>
      </c>
      <c r="G28" s="605">
        <f>'出来形（検査員）'!C22</f>
      </c>
      <c r="H28" s="631"/>
      <c r="I28" s="605">
        <f>LOOKUP(C20,$C$28:$C$31,$F$28:$F$31)</f>
      </c>
      <c r="J28" s="605">
        <f>LOOKUP(C20,C28:C31,G28:G31)</f>
      </c>
      <c r="K28" s="625"/>
      <c r="L28" s="296"/>
      <c r="N28" s="296"/>
      <c r="P28" s="296"/>
    </row>
    <row r="29" spans="1:16" ht="13.5">
      <c r="A29" s="626"/>
      <c r="B29" s="682"/>
      <c r="C29" s="669" t="s">
        <v>917</v>
      </c>
      <c r="D29" s="670"/>
      <c r="E29" s="671"/>
      <c r="F29" s="605">
        <f>'出来形（監督員）'!C34</f>
      </c>
      <c r="G29" s="605">
        <f>'出来形（検査員）'!C42</f>
      </c>
      <c r="H29" s="631"/>
      <c r="I29" s="605">
        <f>LOOKUP(C21,C33:C38,F33:F38)</f>
      </c>
      <c r="J29" s="605">
        <f>LOOKUP(C21,$C$33:$C$38,$G$33:$G$38)</f>
      </c>
      <c r="K29" s="625"/>
      <c r="L29" s="296"/>
      <c r="N29" s="296"/>
      <c r="P29" s="296"/>
    </row>
    <row r="30" spans="1:16" ht="13.5">
      <c r="A30" s="626"/>
      <c r="B30" s="682"/>
      <c r="C30" s="683" t="s">
        <v>936</v>
      </c>
      <c r="D30" s="684"/>
      <c r="E30" s="685"/>
      <c r="F30" s="643">
        <f>'出来形（監督員）'!C54</f>
      </c>
      <c r="G30" s="643">
        <f>'出来形（検査員）'!C65</f>
      </c>
      <c r="H30" s="631"/>
      <c r="I30" s="605"/>
      <c r="J30" s="605">
        <f>LOOKUP(C22,$C$41:$C$66,$F$41:$F$66)</f>
      </c>
      <c r="K30" s="625"/>
      <c r="L30" s="296"/>
      <c r="N30" s="296"/>
      <c r="P30" s="296"/>
    </row>
    <row r="31" spans="1:16" ht="13.5">
      <c r="A31" s="626"/>
      <c r="B31" s="644"/>
      <c r="C31" s="645" t="s">
        <v>602</v>
      </c>
      <c r="D31" s="645"/>
      <c r="E31" s="645"/>
      <c r="F31" s="607" t="s">
        <v>119</v>
      </c>
      <c r="G31" s="607" t="s">
        <v>120</v>
      </c>
      <c r="H31" s="631"/>
      <c r="I31" s="623"/>
      <c r="J31" s="623"/>
      <c r="K31" s="625"/>
      <c r="L31" s="296"/>
      <c r="N31" s="296"/>
      <c r="P31" s="296"/>
    </row>
    <row r="32" spans="1:16" ht="27">
      <c r="A32" s="626"/>
      <c r="B32" s="638" t="s">
        <v>918</v>
      </c>
      <c r="C32" s="666" t="s">
        <v>914</v>
      </c>
      <c r="D32" s="667"/>
      <c r="E32" s="668"/>
      <c r="F32" s="639" t="s">
        <v>888</v>
      </c>
      <c r="G32" s="639" t="s">
        <v>889</v>
      </c>
      <c r="H32" s="631"/>
      <c r="I32" s="623"/>
      <c r="J32" s="623"/>
      <c r="K32" s="625"/>
      <c r="L32" s="296"/>
      <c r="N32" s="296"/>
      <c r="P32" s="296"/>
    </row>
    <row r="33" spans="1:16" ht="13.5">
      <c r="A33" s="626"/>
      <c r="B33" s="646"/>
      <c r="C33" s="669" t="s">
        <v>937</v>
      </c>
      <c r="D33" s="670"/>
      <c r="E33" s="671"/>
      <c r="F33" s="605">
        <f>'品質（監督員）'!C21</f>
      </c>
      <c r="G33" s="605">
        <f>'品質（検査員）'!C21</f>
      </c>
      <c r="H33" s="631"/>
      <c r="I33" s="623"/>
      <c r="J33" s="623"/>
      <c r="K33" s="625"/>
      <c r="L33" s="296"/>
      <c r="N33" s="296"/>
      <c r="P33" s="296"/>
    </row>
    <row r="34" spans="1:16" ht="13.5">
      <c r="A34" s="626"/>
      <c r="B34" s="647"/>
      <c r="C34" s="669" t="s">
        <v>938</v>
      </c>
      <c r="D34" s="670"/>
      <c r="E34" s="671"/>
      <c r="F34" s="605">
        <f>'品質（監督員）'!C44</f>
      </c>
      <c r="G34" s="605">
        <f>'品質（検査員）'!C44</f>
      </c>
      <c r="H34" s="631"/>
      <c r="I34" s="623"/>
      <c r="J34" s="623"/>
      <c r="K34" s="625"/>
      <c r="L34" s="296"/>
      <c r="N34" s="296"/>
      <c r="P34" s="296"/>
    </row>
    <row r="35" spans="1:16" ht="13.5">
      <c r="A35" s="626"/>
      <c r="B35" s="647"/>
      <c r="C35" s="669" t="s">
        <v>939</v>
      </c>
      <c r="D35" s="670"/>
      <c r="E35" s="671"/>
      <c r="F35" s="605">
        <f>'品質（監督員）'!C77</f>
      </c>
      <c r="G35" s="605">
        <f>'品質（検査員）'!C77</f>
      </c>
      <c r="H35" s="631"/>
      <c r="I35" s="626"/>
      <c r="J35" s="623"/>
      <c r="K35" s="625"/>
      <c r="L35" s="296"/>
      <c r="N35" s="296"/>
      <c r="P35" s="296"/>
    </row>
    <row r="36" spans="1:16" ht="13.5">
      <c r="A36" s="626"/>
      <c r="B36" s="647"/>
      <c r="C36" s="669" t="s">
        <v>940</v>
      </c>
      <c r="D36" s="670"/>
      <c r="E36" s="671"/>
      <c r="F36" s="605">
        <f>'品質（監督員）'!C106</f>
      </c>
      <c r="G36" s="605">
        <f>'品質（検査員）'!C106</f>
      </c>
      <c r="H36" s="631"/>
      <c r="I36" s="626"/>
      <c r="J36" s="623"/>
      <c r="K36" s="625"/>
      <c r="L36" s="296"/>
      <c r="N36" s="296"/>
      <c r="P36" s="296"/>
    </row>
    <row r="37" spans="1:16" ht="13.5">
      <c r="A37" s="626"/>
      <c r="B37" s="647"/>
      <c r="C37" s="669" t="s">
        <v>941</v>
      </c>
      <c r="D37" s="670"/>
      <c r="E37" s="671"/>
      <c r="F37" s="605">
        <f>'品質（監督員）'!C132</f>
      </c>
      <c r="G37" s="605">
        <f>'品質（検査員）'!C131</f>
      </c>
      <c r="H37" s="631"/>
      <c r="I37" s="626"/>
      <c r="J37" s="626"/>
      <c r="K37" s="625"/>
      <c r="L37" s="296"/>
      <c r="N37" s="296"/>
      <c r="P37" s="296"/>
    </row>
    <row r="38" spans="1:16" ht="13.5">
      <c r="A38" s="626"/>
      <c r="B38" s="648"/>
      <c r="C38" s="669" t="s">
        <v>507</v>
      </c>
      <c r="D38" s="670"/>
      <c r="E38" s="671"/>
      <c r="F38" s="607" t="s">
        <v>119</v>
      </c>
      <c r="G38" s="607" t="s">
        <v>120</v>
      </c>
      <c r="H38" s="624"/>
      <c r="I38" s="626"/>
      <c r="J38" s="626"/>
      <c r="K38" s="631"/>
      <c r="L38" s="296"/>
      <c r="N38" s="296"/>
      <c r="P38" s="296"/>
    </row>
    <row r="39" spans="1:16" ht="13.5">
      <c r="A39" s="626"/>
      <c r="B39" s="649"/>
      <c r="C39" s="650"/>
      <c r="D39" s="650"/>
      <c r="E39" s="650"/>
      <c r="F39" s="581"/>
      <c r="G39" s="651"/>
      <c r="H39" s="546"/>
      <c r="I39" s="631"/>
      <c r="J39" s="626"/>
      <c r="K39" s="626"/>
      <c r="L39" s="296"/>
      <c r="N39" s="296"/>
      <c r="P39" s="296"/>
    </row>
    <row r="40" spans="1:16" ht="27">
      <c r="A40" s="626"/>
      <c r="B40" s="638" t="s">
        <v>920</v>
      </c>
      <c r="C40" s="666" t="s">
        <v>914</v>
      </c>
      <c r="D40" s="667"/>
      <c r="E40" s="668"/>
      <c r="F40" s="639" t="s">
        <v>889</v>
      </c>
      <c r="G40" s="624"/>
      <c r="H40" s="623"/>
      <c r="I40" s="626"/>
      <c r="J40" s="631"/>
      <c r="K40" s="631"/>
      <c r="L40" s="296"/>
      <c r="N40" s="296"/>
      <c r="P40" s="296"/>
    </row>
    <row r="41" spans="1:16" ht="54" customHeight="1">
      <c r="A41" s="626"/>
      <c r="B41" s="646"/>
      <c r="C41" s="669" t="s">
        <v>921</v>
      </c>
      <c r="D41" s="670"/>
      <c r="E41" s="671"/>
      <c r="F41" s="605">
        <f>'出来栄え（検査員）'!C22</f>
      </c>
      <c r="G41" s="631"/>
      <c r="H41" s="626"/>
      <c r="I41" s="626"/>
      <c r="J41" s="631"/>
      <c r="K41" s="631"/>
      <c r="L41" s="296"/>
      <c r="N41" s="296"/>
      <c r="P41" s="296"/>
    </row>
    <row r="42" spans="1:16" ht="27" customHeight="1">
      <c r="A42" s="626"/>
      <c r="B42" s="647"/>
      <c r="C42" s="669" t="s">
        <v>922</v>
      </c>
      <c r="D42" s="670"/>
      <c r="E42" s="671"/>
      <c r="F42" s="605">
        <f>'出来栄え（検査員）'!C41</f>
      </c>
      <c r="G42" s="631"/>
      <c r="H42" s="626"/>
      <c r="I42" s="626"/>
      <c r="J42" s="631"/>
      <c r="K42" s="631"/>
      <c r="L42" s="296"/>
      <c r="N42" s="296"/>
      <c r="P42" s="296"/>
    </row>
    <row r="43" spans="1:16" ht="13.5">
      <c r="A43" s="626"/>
      <c r="B43" s="647"/>
      <c r="C43" s="669" t="s">
        <v>923</v>
      </c>
      <c r="D43" s="670"/>
      <c r="E43" s="671"/>
      <c r="F43" s="605">
        <f>'出来栄え（検査員）'!C65</f>
      </c>
      <c r="G43" s="631"/>
      <c r="H43" s="626"/>
      <c r="I43" s="626"/>
      <c r="J43" s="631"/>
      <c r="K43" s="631"/>
      <c r="L43" s="296"/>
      <c r="N43" s="296"/>
      <c r="P43" s="296"/>
    </row>
    <row r="44" spans="1:16" ht="13.5">
      <c r="A44" s="626"/>
      <c r="B44" s="647"/>
      <c r="C44" s="669" t="s">
        <v>924</v>
      </c>
      <c r="D44" s="670"/>
      <c r="E44" s="671"/>
      <c r="F44" s="605">
        <f>'出来栄え（検査員）'!C83</f>
      </c>
      <c r="G44" s="631"/>
      <c r="H44" s="626"/>
      <c r="I44" s="626"/>
      <c r="J44" s="631"/>
      <c r="K44" s="631"/>
      <c r="L44" s="296"/>
      <c r="N44" s="296"/>
      <c r="P44" s="296"/>
    </row>
    <row r="45" spans="1:16" ht="13.5">
      <c r="A45" s="626"/>
      <c r="B45" s="647"/>
      <c r="C45" s="669" t="s">
        <v>925</v>
      </c>
      <c r="D45" s="670"/>
      <c r="E45" s="671"/>
      <c r="F45" s="605">
        <f>'出来栄え（検査員）'!C105</f>
      </c>
      <c r="G45" s="631"/>
      <c r="H45" s="626"/>
      <c r="I45" s="626"/>
      <c r="J45" s="631"/>
      <c r="K45" s="631"/>
      <c r="L45" s="296"/>
      <c r="N45" s="296"/>
      <c r="P45" s="296"/>
    </row>
    <row r="46" spans="1:16" ht="13.5">
      <c r="A46" s="626"/>
      <c r="B46" s="647"/>
      <c r="C46" s="669" t="s">
        <v>926</v>
      </c>
      <c r="D46" s="670"/>
      <c r="E46" s="671"/>
      <c r="F46" s="605">
        <f>'出来栄え（検査員）'!C123</f>
      </c>
      <c r="G46" s="631"/>
      <c r="H46" s="626"/>
      <c r="I46" s="626"/>
      <c r="J46" s="631"/>
      <c r="K46" s="631"/>
      <c r="L46" s="296"/>
      <c r="N46" s="296"/>
      <c r="P46" s="296"/>
    </row>
    <row r="47" spans="1:16" ht="13.5">
      <c r="A47" s="626"/>
      <c r="B47" s="647"/>
      <c r="C47" s="669" t="s">
        <v>919</v>
      </c>
      <c r="D47" s="670"/>
      <c r="E47" s="671"/>
      <c r="F47" s="605">
        <f>'出来栄え（検査員）'!C146</f>
      </c>
      <c r="G47" s="631"/>
      <c r="H47" s="626"/>
      <c r="I47" s="626"/>
      <c r="J47" s="631"/>
      <c r="K47" s="631"/>
      <c r="L47" s="296"/>
      <c r="N47" s="296"/>
      <c r="P47" s="296"/>
    </row>
    <row r="48" spans="1:16" ht="13.5">
      <c r="A48" s="626"/>
      <c r="B48" s="647"/>
      <c r="C48" s="669" t="s">
        <v>927</v>
      </c>
      <c r="D48" s="670"/>
      <c r="E48" s="671"/>
      <c r="F48" s="605">
        <f>'出来栄え（検査員）'!C165</f>
      </c>
      <c r="G48" s="631"/>
      <c r="H48" s="626"/>
      <c r="I48" s="626"/>
      <c r="J48" s="631"/>
      <c r="K48" s="631"/>
      <c r="L48" s="296"/>
      <c r="N48" s="296"/>
      <c r="P48" s="296"/>
    </row>
    <row r="49" spans="1:16" ht="27" customHeight="1">
      <c r="A49" s="626"/>
      <c r="B49" s="647"/>
      <c r="C49" s="669" t="s">
        <v>928</v>
      </c>
      <c r="D49" s="670"/>
      <c r="E49" s="671"/>
      <c r="F49" s="605">
        <f>'出来栄え（検査員）'!C186</f>
      </c>
      <c r="G49" s="631"/>
      <c r="H49" s="626"/>
      <c r="I49" s="626"/>
      <c r="J49" s="631"/>
      <c r="K49" s="631"/>
      <c r="L49" s="296"/>
      <c r="N49" s="296"/>
      <c r="P49" s="296"/>
    </row>
    <row r="50" spans="1:16" ht="13.5">
      <c r="A50" s="626"/>
      <c r="B50" s="647"/>
      <c r="C50" s="669" t="s">
        <v>929</v>
      </c>
      <c r="D50" s="670"/>
      <c r="E50" s="671"/>
      <c r="F50" s="605">
        <f>'出来栄え（検査員）'!C207</f>
      </c>
      <c r="G50" s="645"/>
      <c r="H50" s="626"/>
      <c r="I50" s="626"/>
      <c r="J50" s="631"/>
      <c r="K50" s="626"/>
      <c r="L50" s="296"/>
      <c r="N50" s="296"/>
      <c r="P50" s="296"/>
    </row>
    <row r="51" spans="1:16" ht="27" customHeight="1">
      <c r="A51" s="626"/>
      <c r="B51" s="647"/>
      <c r="C51" s="669" t="s">
        <v>930</v>
      </c>
      <c r="D51" s="670"/>
      <c r="E51" s="671"/>
      <c r="F51" s="605">
        <f>'出来栄え（検査員）'!C229</f>
      </c>
      <c r="G51" s="645"/>
      <c r="H51" s="626"/>
      <c r="I51" s="626"/>
      <c r="J51" s="631"/>
      <c r="K51" s="626"/>
      <c r="L51" s="296"/>
      <c r="N51" s="296"/>
      <c r="P51" s="296"/>
    </row>
    <row r="52" spans="1:16" ht="13.5">
      <c r="A52" s="626"/>
      <c r="B52" s="647"/>
      <c r="C52" s="669" t="s">
        <v>931</v>
      </c>
      <c r="D52" s="670"/>
      <c r="E52" s="671"/>
      <c r="F52" s="605">
        <f>'出来栄え（検査員）'!C248</f>
      </c>
      <c r="G52" s="645"/>
      <c r="H52" s="626"/>
      <c r="I52" s="626"/>
      <c r="J52" s="631"/>
      <c r="K52" s="626"/>
      <c r="L52" s="296"/>
      <c r="N52" s="296"/>
      <c r="P52" s="296"/>
    </row>
    <row r="53" spans="1:16" ht="13.5">
      <c r="A53" s="626"/>
      <c r="B53" s="647"/>
      <c r="C53" s="669" t="s">
        <v>932</v>
      </c>
      <c r="D53" s="670"/>
      <c r="E53" s="671"/>
      <c r="F53" s="605">
        <f>'出来栄え（検査員）'!C271</f>
      </c>
      <c r="G53" s="645"/>
      <c r="H53" s="626"/>
      <c r="I53" s="626"/>
      <c r="J53" s="631"/>
      <c r="K53" s="626"/>
      <c r="L53" s="296"/>
      <c r="N53" s="296"/>
      <c r="P53" s="296"/>
    </row>
    <row r="54" spans="1:16" ht="13.5">
      <c r="A54" s="626"/>
      <c r="B54" s="647"/>
      <c r="C54" s="669" t="s">
        <v>933</v>
      </c>
      <c r="D54" s="670"/>
      <c r="E54" s="671"/>
      <c r="F54" s="605">
        <f>'出来栄え（検査員）'!C290</f>
      </c>
      <c r="G54" s="645"/>
      <c r="H54" s="626"/>
      <c r="I54" s="626"/>
      <c r="J54" s="631"/>
      <c r="K54" s="626"/>
      <c r="L54" s="296"/>
      <c r="N54" s="296"/>
      <c r="P54" s="296"/>
    </row>
    <row r="55" spans="1:16" ht="13.5">
      <c r="A55" s="626"/>
      <c r="B55" s="647"/>
      <c r="C55" s="669" t="s">
        <v>934</v>
      </c>
      <c r="D55" s="670"/>
      <c r="E55" s="671"/>
      <c r="F55" s="605">
        <f>'出来栄え（検査員）'!C312</f>
      </c>
      <c r="G55" s="645"/>
      <c r="H55" s="626"/>
      <c r="I55" s="626"/>
      <c r="J55" s="631"/>
      <c r="K55" s="626"/>
      <c r="L55" s="296"/>
      <c r="N55" s="296"/>
      <c r="P55" s="296"/>
    </row>
    <row r="56" spans="1:16" ht="13.5">
      <c r="A56" s="626"/>
      <c r="B56" s="647"/>
      <c r="C56" s="669" t="s">
        <v>942</v>
      </c>
      <c r="D56" s="670"/>
      <c r="E56" s="671"/>
      <c r="F56" s="605">
        <f>'出来栄え（検査員）'!C334</f>
      </c>
      <c r="G56" s="645"/>
      <c r="H56" s="626"/>
      <c r="I56" s="626"/>
      <c r="J56" s="631"/>
      <c r="K56" s="626"/>
      <c r="L56" s="296"/>
      <c r="N56" s="296"/>
      <c r="P56" s="296"/>
    </row>
    <row r="57" spans="1:16" ht="13.5">
      <c r="A57" s="626"/>
      <c r="B57" s="647"/>
      <c r="C57" s="669" t="s">
        <v>943</v>
      </c>
      <c r="D57" s="670"/>
      <c r="E57" s="671"/>
      <c r="F57" s="605">
        <f>'出来栄え（検査員）'!C355</f>
      </c>
      <c r="G57" s="645"/>
      <c r="H57" s="626"/>
      <c r="I57" s="626"/>
      <c r="J57" s="631"/>
      <c r="K57" s="626"/>
      <c r="L57" s="296"/>
      <c r="N57" s="296"/>
      <c r="P57" s="296"/>
    </row>
    <row r="58" spans="1:16" ht="27" customHeight="1">
      <c r="A58" s="626"/>
      <c r="B58" s="647"/>
      <c r="C58" s="669" t="s">
        <v>944</v>
      </c>
      <c r="D58" s="670"/>
      <c r="E58" s="671"/>
      <c r="F58" s="605">
        <f>'出来栄え（検査員）'!C374</f>
      </c>
      <c r="G58" s="645"/>
      <c r="H58" s="626"/>
      <c r="I58" s="626"/>
      <c r="J58" s="631"/>
      <c r="K58" s="626"/>
      <c r="L58" s="296"/>
      <c r="N58" s="296"/>
      <c r="P58" s="296"/>
    </row>
    <row r="59" spans="1:16" ht="13.5">
      <c r="A59" s="626"/>
      <c r="B59" s="647"/>
      <c r="C59" s="669" t="s">
        <v>790</v>
      </c>
      <c r="D59" s="670"/>
      <c r="E59" s="671"/>
      <c r="F59" s="605">
        <f>'出来栄え（検査員）'!C399</f>
      </c>
      <c r="G59" s="645"/>
      <c r="H59" s="626"/>
      <c r="I59" s="626"/>
      <c r="J59" s="631"/>
      <c r="K59" s="626"/>
      <c r="L59" s="296"/>
      <c r="N59" s="296"/>
      <c r="P59" s="296"/>
    </row>
    <row r="60" spans="1:16" ht="13.5">
      <c r="A60" s="626"/>
      <c r="B60" s="647"/>
      <c r="C60" s="669" t="s">
        <v>791</v>
      </c>
      <c r="D60" s="670"/>
      <c r="E60" s="671"/>
      <c r="F60" s="605">
        <f>'出来栄え（検査員）'!C418</f>
      </c>
      <c r="G60" s="645"/>
      <c r="H60" s="626"/>
      <c r="I60" s="626"/>
      <c r="J60" s="631"/>
      <c r="K60" s="626"/>
      <c r="L60" s="296"/>
      <c r="N60" s="296"/>
      <c r="P60" s="296"/>
    </row>
    <row r="61" spans="1:16" ht="40.5" customHeight="1">
      <c r="A61" s="626"/>
      <c r="B61" s="647"/>
      <c r="C61" s="669" t="s">
        <v>792</v>
      </c>
      <c r="D61" s="670"/>
      <c r="E61" s="671"/>
      <c r="F61" s="605">
        <f>'出来栄え（検査員）'!C440</f>
      </c>
      <c r="G61" s="645"/>
      <c r="H61" s="626"/>
      <c r="I61" s="626"/>
      <c r="J61" s="631"/>
      <c r="K61" s="626"/>
      <c r="L61" s="296"/>
      <c r="N61" s="296"/>
      <c r="P61" s="296"/>
    </row>
    <row r="62" spans="1:16" ht="13.5">
      <c r="A62" s="626"/>
      <c r="B62" s="647"/>
      <c r="C62" s="669" t="s">
        <v>793</v>
      </c>
      <c r="D62" s="670"/>
      <c r="E62" s="671"/>
      <c r="F62" s="605">
        <f>'出来栄え（検査員）'!C458</f>
      </c>
      <c r="G62" s="645"/>
      <c r="H62" s="626"/>
      <c r="I62" s="626"/>
      <c r="J62" s="631"/>
      <c r="K62" s="626"/>
      <c r="L62" s="296"/>
      <c r="N62" s="296"/>
      <c r="P62" s="296"/>
    </row>
    <row r="63" spans="1:16" ht="40.5" customHeight="1">
      <c r="A63" s="626"/>
      <c r="B63" s="647"/>
      <c r="C63" s="669" t="s">
        <v>794</v>
      </c>
      <c r="D63" s="670"/>
      <c r="E63" s="671"/>
      <c r="F63" s="605">
        <f>'出来栄え（検査員）'!C480</f>
      </c>
      <c r="G63" s="645"/>
      <c r="H63" s="626"/>
      <c r="I63" s="626"/>
      <c r="J63" s="631"/>
      <c r="K63" s="626"/>
      <c r="L63" s="296"/>
      <c r="N63" s="296"/>
      <c r="P63" s="296"/>
    </row>
    <row r="64" spans="1:16" ht="13.5">
      <c r="A64" s="626"/>
      <c r="B64" s="647"/>
      <c r="C64" s="669" t="s">
        <v>795</v>
      </c>
      <c r="D64" s="670"/>
      <c r="E64" s="671"/>
      <c r="F64" s="605">
        <f>'出来栄え（検査員）'!C498</f>
      </c>
      <c r="G64" s="645"/>
      <c r="H64" s="626"/>
      <c r="I64" s="626"/>
      <c r="J64" s="631"/>
      <c r="K64" s="626"/>
      <c r="L64" s="296"/>
      <c r="N64" s="296"/>
      <c r="P64" s="296"/>
    </row>
    <row r="65" spans="1:16" ht="13.5">
      <c r="A65" s="626"/>
      <c r="B65" s="647"/>
      <c r="C65" s="669" t="s">
        <v>796</v>
      </c>
      <c r="D65" s="670"/>
      <c r="E65" s="671"/>
      <c r="F65" s="605">
        <f>'出来栄え（検査員）'!C519</f>
      </c>
      <c r="G65" s="645"/>
      <c r="H65" s="626"/>
      <c r="I65" s="626"/>
      <c r="J65" s="631"/>
      <c r="K65" s="626"/>
      <c r="L65" s="296"/>
      <c r="N65" s="296"/>
      <c r="P65" s="296"/>
    </row>
    <row r="66" spans="1:16" ht="13.5">
      <c r="A66" s="626"/>
      <c r="B66" s="648"/>
      <c r="C66" s="669" t="s">
        <v>797</v>
      </c>
      <c r="D66" s="670"/>
      <c r="E66" s="671"/>
      <c r="F66" s="605">
        <f>'出来栄え（検査員）'!C540</f>
      </c>
      <c r="G66" s="645"/>
      <c r="H66" s="626"/>
      <c r="I66" s="626"/>
      <c r="J66" s="631"/>
      <c r="K66" s="626"/>
      <c r="L66" s="296"/>
      <c r="N66" s="296"/>
      <c r="P66" s="296"/>
    </row>
    <row r="67" spans="1:16" ht="13.5">
      <c r="A67" s="626"/>
      <c r="B67" s="631"/>
      <c r="C67" s="652"/>
      <c r="D67" s="652"/>
      <c r="E67" s="652"/>
      <c r="F67" s="652"/>
      <c r="G67" s="631"/>
      <c r="H67" s="631"/>
      <c r="I67" s="645"/>
      <c r="J67" s="626"/>
      <c r="K67" s="626"/>
      <c r="L67" s="296"/>
      <c r="M67" s="297"/>
      <c r="N67" s="296"/>
      <c r="P67" s="296"/>
    </row>
    <row r="68" spans="1:16" ht="13.5">
      <c r="A68" s="626"/>
      <c r="B68" s="631"/>
      <c r="C68" s="631"/>
      <c r="D68" s="631"/>
      <c r="E68" s="631"/>
      <c r="F68" s="631"/>
      <c r="G68" s="631"/>
      <c r="H68" s="631"/>
      <c r="I68" s="645"/>
      <c r="J68" s="626"/>
      <c r="K68" s="626"/>
      <c r="L68" s="296"/>
      <c r="M68" s="297"/>
      <c r="N68" s="296"/>
      <c r="P68" s="296"/>
    </row>
    <row r="69" spans="1:16" ht="13.5">
      <c r="A69" s="626"/>
      <c r="B69" s="631"/>
      <c r="C69" s="631"/>
      <c r="D69" s="631"/>
      <c r="E69" s="631"/>
      <c r="F69" s="631"/>
      <c r="G69" s="631"/>
      <c r="H69" s="631"/>
      <c r="I69" s="645"/>
      <c r="J69" s="626"/>
      <c r="K69" s="626"/>
      <c r="L69" s="296"/>
      <c r="M69" s="297"/>
      <c r="N69" s="296"/>
      <c r="P69" s="296"/>
    </row>
    <row r="70" spans="1:16" ht="13.5">
      <c r="A70" s="626"/>
      <c r="B70" s="631"/>
      <c r="C70" s="631"/>
      <c r="D70" s="631"/>
      <c r="E70" s="631"/>
      <c r="F70" s="631"/>
      <c r="G70" s="631"/>
      <c r="H70" s="631"/>
      <c r="I70" s="645"/>
      <c r="J70" s="626"/>
      <c r="K70" s="626"/>
      <c r="M70" s="297"/>
      <c r="N70" s="296"/>
      <c r="P70" s="296"/>
    </row>
    <row r="71" spans="2:16" ht="13.5">
      <c r="B71" s="303"/>
      <c r="C71" s="296"/>
      <c r="D71" s="296"/>
      <c r="E71" s="296"/>
      <c r="L71" s="296"/>
      <c r="N71" s="296"/>
      <c r="O71" s="297"/>
      <c r="P71" s="296"/>
    </row>
    <row r="72" ht="13.5">
      <c r="K72" s="298"/>
    </row>
  </sheetData>
  <sheetProtection/>
  <mergeCells count="57">
    <mergeCell ref="C65:E65"/>
    <mergeCell ref="C66:E66"/>
    <mergeCell ref="C20:E20"/>
    <mergeCell ref="C21:E21"/>
    <mergeCell ref="C22:E22"/>
    <mergeCell ref="C61:E61"/>
    <mergeCell ref="C62:E62"/>
    <mergeCell ref="C63:E63"/>
    <mergeCell ref="C53:E53"/>
    <mergeCell ref="C54:E54"/>
    <mergeCell ref="C55:E55"/>
    <mergeCell ref="C56:E56"/>
    <mergeCell ref="C64:E64"/>
    <mergeCell ref="C57:E57"/>
    <mergeCell ref="C58:E58"/>
    <mergeCell ref="C59:E59"/>
    <mergeCell ref="C60:E60"/>
    <mergeCell ref="C45:E45"/>
    <mergeCell ref="C46:E46"/>
    <mergeCell ref="C47:E47"/>
    <mergeCell ref="C48:E48"/>
    <mergeCell ref="C49:E49"/>
    <mergeCell ref="C50:E50"/>
    <mergeCell ref="C51:E51"/>
    <mergeCell ref="C52:E52"/>
    <mergeCell ref="C36:E36"/>
    <mergeCell ref="C37:E37"/>
    <mergeCell ref="C38:E38"/>
    <mergeCell ref="C40:E40"/>
    <mergeCell ref="C41:E41"/>
    <mergeCell ref="C42:E42"/>
    <mergeCell ref="C43:E43"/>
    <mergeCell ref="C44:E44"/>
    <mergeCell ref="B2:E2"/>
    <mergeCell ref="B28:B30"/>
    <mergeCell ref="C28:E28"/>
    <mergeCell ref="C27:E27"/>
    <mergeCell ref="C29:E29"/>
    <mergeCell ref="C30:E30"/>
    <mergeCell ref="D18:E18"/>
    <mergeCell ref="D14:E14"/>
    <mergeCell ref="D9:E9"/>
    <mergeCell ref="C15:E15"/>
    <mergeCell ref="C34:E34"/>
    <mergeCell ref="C35:E35"/>
    <mergeCell ref="C4:E4"/>
    <mergeCell ref="C6:E6"/>
    <mergeCell ref="C8:D8"/>
    <mergeCell ref="C7:E7"/>
    <mergeCell ref="D16:E16"/>
    <mergeCell ref="C5:E5"/>
    <mergeCell ref="C11:E11"/>
    <mergeCell ref="C12:E12"/>
    <mergeCell ref="D10:E10"/>
    <mergeCell ref="D13:E13"/>
    <mergeCell ref="C32:E32"/>
    <mergeCell ref="C33:E33"/>
  </mergeCells>
  <dataValidations count="3">
    <dataValidation type="list" allowBlank="1" showInputMessage="1" showErrorMessage="1" sqref="C22:E22">
      <formula1>$C$41:$C$66</formula1>
    </dataValidation>
    <dataValidation type="list" allowBlank="1" showInputMessage="1" showErrorMessage="1" sqref="C21:E21">
      <formula1>$C$33:$C$38</formula1>
    </dataValidation>
    <dataValidation type="list" allowBlank="1" showInputMessage="1" showErrorMessage="1" sqref="C20:E20">
      <formula1>$C$28:$C$31</formula1>
    </dataValidation>
  </dataValidations>
  <printOptions/>
  <pageMargins left="0.75" right="0.75" top="1" bottom="1" header="0.512" footer="0.51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Sheet8">
    <pageSetUpPr fitToPage="1"/>
  </sheetPr>
  <dimension ref="A2:J41"/>
  <sheetViews>
    <sheetView zoomScale="75" zoomScaleNormal="75" zoomScalePageLayoutView="0" workbookViewId="0" topLeftCell="A1">
      <selection activeCell="C16" sqref="C16"/>
    </sheetView>
  </sheetViews>
  <sheetFormatPr defaultColWidth="9.00390625" defaultRowHeight="13.5"/>
  <cols>
    <col min="1" max="1" width="11.75390625" style="0" customWidth="1"/>
    <col min="2" max="2" width="17.75390625" style="0" customWidth="1"/>
    <col min="3" max="3" width="5.375" style="0" customWidth="1"/>
    <col min="4" max="4" width="27.875" style="0" customWidth="1"/>
    <col min="5" max="5" width="20.625" style="0" customWidth="1"/>
    <col min="6" max="6" width="7.625" style="0" customWidth="1"/>
    <col min="7" max="9" width="27.625" style="0" customWidth="1"/>
    <col min="10" max="10" width="4.125" style="0" customWidth="1"/>
  </cols>
  <sheetData>
    <row r="2" spans="1:8" ht="17.25">
      <c r="A2" t="s">
        <v>568</v>
      </c>
      <c r="D2" s="812" t="s">
        <v>745</v>
      </c>
      <c r="E2" s="812"/>
      <c r="F2" s="812"/>
      <c r="G2" s="812"/>
      <c r="H2" s="812"/>
    </row>
    <row r="3" spans="1:9" ht="14.25" thickBot="1">
      <c r="A3" s="336" t="s">
        <v>650</v>
      </c>
      <c r="I3" s="31" t="s">
        <v>746</v>
      </c>
    </row>
    <row r="4" spans="1:10" ht="14.25" customHeight="1">
      <c r="A4" s="64" t="s">
        <v>128</v>
      </c>
      <c r="B4" s="68" t="s">
        <v>129</v>
      </c>
      <c r="C4" s="789" t="s">
        <v>763</v>
      </c>
      <c r="D4" s="80" t="s">
        <v>130</v>
      </c>
      <c r="E4" s="801" t="s">
        <v>211</v>
      </c>
      <c r="F4" s="802"/>
      <c r="G4" s="81" t="s">
        <v>747</v>
      </c>
      <c r="H4" s="81" t="s">
        <v>133</v>
      </c>
      <c r="I4" s="82" t="s">
        <v>134</v>
      </c>
      <c r="J4" s="50"/>
    </row>
    <row r="5" spans="1:9" ht="13.5">
      <c r="A5" s="65" t="s">
        <v>215</v>
      </c>
      <c r="B5" s="69" t="s">
        <v>748</v>
      </c>
      <c r="C5" s="790"/>
      <c r="D5" s="245" t="s">
        <v>1011</v>
      </c>
      <c r="E5" s="825" t="s">
        <v>749</v>
      </c>
      <c r="F5" s="903"/>
      <c r="G5" s="26" t="s">
        <v>750</v>
      </c>
      <c r="H5" s="26" t="s">
        <v>751</v>
      </c>
      <c r="I5" s="102" t="s">
        <v>752</v>
      </c>
    </row>
    <row r="6" spans="1:9" ht="13.5">
      <c r="A6" s="66"/>
      <c r="B6" s="70"/>
      <c r="C6" s="86"/>
      <c r="D6" s="85"/>
      <c r="E6" s="18"/>
      <c r="F6" s="18"/>
      <c r="G6" s="18"/>
      <c r="H6" s="18"/>
      <c r="I6" s="86"/>
    </row>
    <row r="7" spans="1:9" ht="13.5">
      <c r="A7" s="66"/>
      <c r="B7" s="70"/>
      <c r="C7" s="471" t="s">
        <v>762</v>
      </c>
      <c r="D7" s="85" t="s">
        <v>1013</v>
      </c>
      <c r="E7" s="18"/>
      <c r="F7" s="18"/>
      <c r="G7" s="18"/>
      <c r="H7" s="18"/>
      <c r="I7" s="86"/>
    </row>
    <row r="8" spans="1:9" ht="13.5">
      <c r="A8" s="66"/>
      <c r="B8" s="70"/>
      <c r="C8" s="471" t="s">
        <v>1012</v>
      </c>
      <c r="D8" s="85" t="s">
        <v>1014</v>
      </c>
      <c r="E8" s="18"/>
      <c r="F8" s="18"/>
      <c r="G8" s="18"/>
      <c r="H8" s="18"/>
      <c r="I8" s="86"/>
    </row>
    <row r="9" spans="1:9" ht="13.5">
      <c r="A9" s="66"/>
      <c r="B9" s="72"/>
      <c r="C9" s="471"/>
      <c r="D9" s="85" t="s">
        <v>1015</v>
      </c>
      <c r="E9" s="18"/>
      <c r="F9" s="18"/>
      <c r="G9" s="18"/>
      <c r="H9" s="18"/>
      <c r="I9" s="86"/>
    </row>
    <row r="10" spans="1:9" ht="13.5">
      <c r="A10" s="66"/>
      <c r="B10" s="72"/>
      <c r="C10" s="471"/>
      <c r="D10" s="85" t="s">
        <v>1026</v>
      </c>
      <c r="E10" s="18"/>
      <c r="F10" s="18"/>
      <c r="G10" s="18"/>
      <c r="H10" s="18"/>
      <c r="I10" s="86"/>
    </row>
    <row r="11" spans="1:9" ht="13.5">
      <c r="A11" s="66"/>
      <c r="B11" s="72"/>
      <c r="C11" s="471" t="s">
        <v>1012</v>
      </c>
      <c r="D11" s="85" t="s">
        <v>1027</v>
      </c>
      <c r="E11" s="18"/>
      <c r="F11" s="18"/>
      <c r="G11" s="18"/>
      <c r="H11" s="18"/>
      <c r="I11" s="86"/>
    </row>
    <row r="12" spans="1:9" ht="13.5">
      <c r="A12" s="66"/>
      <c r="B12" s="70"/>
      <c r="C12" s="471"/>
      <c r="D12" s="803" t="s">
        <v>1028</v>
      </c>
      <c r="E12" s="804"/>
      <c r="F12" s="804"/>
      <c r="G12" s="804"/>
      <c r="H12" s="804"/>
      <c r="I12" s="900"/>
    </row>
    <row r="13" spans="1:9" ht="13.5">
      <c r="A13" s="66"/>
      <c r="B13" s="70" t="s">
        <v>893</v>
      </c>
      <c r="C13" s="209"/>
      <c r="D13" s="85"/>
      <c r="E13" s="18"/>
      <c r="F13" s="18"/>
      <c r="G13" s="18"/>
      <c r="H13" s="18"/>
      <c r="I13" s="86"/>
    </row>
    <row r="14" spans="1:9" ht="13.5">
      <c r="A14" s="66"/>
      <c r="B14" s="70"/>
      <c r="C14" s="209"/>
      <c r="D14" s="85" t="s">
        <v>637</v>
      </c>
      <c r="E14" s="18"/>
      <c r="F14" s="18"/>
      <c r="G14" s="18"/>
      <c r="H14" s="18"/>
      <c r="I14" s="86"/>
    </row>
    <row r="15" spans="1:9" ht="14.25" thickBot="1">
      <c r="A15" s="66"/>
      <c r="B15" s="70"/>
      <c r="C15" s="209"/>
      <c r="D15" s="85"/>
      <c r="E15" s="18"/>
      <c r="F15" s="18"/>
      <c r="G15" s="18"/>
      <c r="H15" s="18"/>
      <c r="I15" s="86"/>
    </row>
    <row r="16" spans="1:9" ht="15" thickBot="1" thickTop="1">
      <c r="A16" s="66"/>
      <c r="B16" s="70" t="s">
        <v>634</v>
      </c>
      <c r="C16" s="488"/>
      <c r="D16" s="244" t="s">
        <v>1030</v>
      </c>
      <c r="E16" s="18"/>
      <c r="F16" s="18"/>
      <c r="G16" s="18"/>
      <c r="H16" s="18"/>
      <c r="I16" s="86"/>
    </row>
    <row r="17" spans="1:9" ht="15" thickBot="1" thickTop="1">
      <c r="A17" s="66"/>
      <c r="B17" s="70"/>
      <c r="C17" s="86"/>
      <c r="D17" s="93"/>
      <c r="E17" s="94"/>
      <c r="F17" s="94"/>
      <c r="G17" s="94"/>
      <c r="H17" s="94"/>
      <c r="I17" s="96"/>
    </row>
    <row r="18" spans="1:9" ht="13.5">
      <c r="A18" s="66"/>
      <c r="B18" s="97"/>
      <c r="C18" s="789" t="s">
        <v>763</v>
      </c>
      <c r="D18" s="80" t="s">
        <v>130</v>
      </c>
      <c r="E18" s="801" t="s">
        <v>753</v>
      </c>
      <c r="F18" s="802"/>
      <c r="G18" s="81" t="s">
        <v>754</v>
      </c>
      <c r="H18" s="81" t="s">
        <v>755</v>
      </c>
      <c r="I18" s="82" t="s">
        <v>756</v>
      </c>
    </row>
    <row r="19" spans="1:9" ht="13.5">
      <c r="A19" s="66"/>
      <c r="B19" s="70" t="s">
        <v>266</v>
      </c>
      <c r="C19" s="790"/>
      <c r="D19" s="243" t="s">
        <v>757</v>
      </c>
      <c r="E19" s="901" t="s">
        <v>758</v>
      </c>
      <c r="F19" s="902"/>
      <c r="G19" s="15" t="s">
        <v>759</v>
      </c>
      <c r="H19" s="15" t="s">
        <v>760</v>
      </c>
      <c r="I19" s="84" t="s">
        <v>761</v>
      </c>
    </row>
    <row r="20" spans="1:9" ht="13.5">
      <c r="A20" s="66"/>
      <c r="B20" s="70"/>
      <c r="C20" s="86"/>
      <c r="D20" s="85"/>
      <c r="E20" s="18"/>
      <c r="F20" s="18"/>
      <c r="G20" s="18"/>
      <c r="H20" s="18"/>
      <c r="I20" s="86"/>
    </row>
    <row r="21" spans="1:9" ht="13.5">
      <c r="A21" s="66"/>
      <c r="B21" s="70"/>
      <c r="C21" s="471" t="s">
        <v>1012</v>
      </c>
      <c r="D21" s="85" t="s">
        <v>1031</v>
      </c>
      <c r="E21" s="18"/>
      <c r="F21" s="18"/>
      <c r="G21" s="18"/>
      <c r="H21" s="18"/>
      <c r="I21" s="86"/>
    </row>
    <row r="22" spans="1:9" ht="13.5">
      <c r="A22" s="66"/>
      <c r="B22" s="70"/>
      <c r="C22" s="471" t="s">
        <v>1012</v>
      </c>
      <c r="D22" s="85" t="s">
        <v>1032</v>
      </c>
      <c r="E22" s="18"/>
      <c r="F22" s="18"/>
      <c r="G22" s="18"/>
      <c r="H22" s="18"/>
      <c r="I22" s="86"/>
    </row>
    <row r="23" spans="1:9" ht="13.5">
      <c r="A23" s="66"/>
      <c r="B23" s="70"/>
      <c r="C23" s="471" t="s">
        <v>1012</v>
      </c>
      <c r="D23" s="85" t="s">
        <v>1039</v>
      </c>
      <c r="E23" s="18"/>
      <c r="F23" s="18"/>
      <c r="G23" s="18"/>
      <c r="H23" s="18"/>
      <c r="I23" s="86"/>
    </row>
    <row r="24" spans="1:9" ht="13.5">
      <c r="A24" s="66"/>
      <c r="B24" s="70"/>
      <c r="C24" s="471" t="s">
        <v>1012</v>
      </c>
      <c r="D24" s="85" t="s">
        <v>1040</v>
      </c>
      <c r="E24" s="18"/>
      <c r="F24" s="18"/>
      <c r="G24" s="18"/>
      <c r="H24" s="18"/>
      <c r="I24" s="86"/>
    </row>
    <row r="25" spans="1:9" ht="13.5">
      <c r="A25" s="66"/>
      <c r="B25" s="70"/>
      <c r="C25" s="471" t="s">
        <v>1012</v>
      </c>
      <c r="D25" s="85" t="s">
        <v>1041</v>
      </c>
      <c r="E25" s="18"/>
      <c r="F25" s="18"/>
      <c r="G25" s="18"/>
      <c r="H25" s="18"/>
      <c r="I25" s="86"/>
    </row>
    <row r="26" spans="1:9" ht="13.5">
      <c r="A26" s="66"/>
      <c r="B26" s="70"/>
      <c r="C26" s="471" t="s">
        <v>1012</v>
      </c>
      <c r="D26" s="85" t="s">
        <v>1042</v>
      </c>
      <c r="E26" s="18"/>
      <c r="F26" s="18"/>
      <c r="G26" s="18"/>
      <c r="H26" s="18"/>
      <c r="I26" s="86"/>
    </row>
    <row r="27" spans="1:9" ht="13.5">
      <c r="A27" s="66"/>
      <c r="B27" s="70"/>
      <c r="C27" s="471" t="s">
        <v>1012</v>
      </c>
      <c r="D27" s="803" t="s">
        <v>1028</v>
      </c>
      <c r="E27" s="804"/>
      <c r="F27" s="804"/>
      <c r="G27" s="804"/>
      <c r="H27" s="804"/>
      <c r="I27" s="900"/>
    </row>
    <row r="28" spans="1:9" ht="13.5">
      <c r="A28" s="66"/>
      <c r="B28" s="70"/>
      <c r="C28" s="86"/>
      <c r="D28" s="85"/>
      <c r="E28" s="18"/>
      <c r="F28" s="18"/>
      <c r="G28" s="18"/>
      <c r="H28" s="18"/>
      <c r="I28" s="86"/>
    </row>
    <row r="29" spans="1:9" ht="13.5">
      <c r="A29" s="66"/>
      <c r="B29" s="70"/>
      <c r="C29" s="86"/>
      <c r="D29" s="85" t="s">
        <v>637</v>
      </c>
      <c r="E29" s="18"/>
      <c r="F29" s="18"/>
      <c r="G29" s="18"/>
      <c r="H29" s="18"/>
      <c r="I29" s="86"/>
    </row>
    <row r="30" spans="1:9" ht="14.25" thickBot="1">
      <c r="A30" s="66"/>
      <c r="B30" s="70"/>
      <c r="C30" s="86"/>
      <c r="D30" s="85"/>
      <c r="E30" s="18"/>
      <c r="F30" s="18"/>
      <c r="G30" s="18"/>
      <c r="H30" s="18"/>
      <c r="I30" s="86"/>
    </row>
    <row r="31" spans="1:9" ht="15" thickBot="1" thickTop="1">
      <c r="A31" s="66"/>
      <c r="B31" s="70" t="s">
        <v>634</v>
      </c>
      <c r="C31" s="488"/>
      <c r="D31" s="244" t="s">
        <v>1030</v>
      </c>
      <c r="E31" s="18"/>
      <c r="F31" s="18"/>
      <c r="G31" s="18"/>
      <c r="H31" s="18"/>
      <c r="I31" s="86"/>
    </row>
    <row r="32" spans="1:9" ht="15" thickBot="1" thickTop="1">
      <c r="A32" s="67" t="s">
        <v>762</v>
      </c>
      <c r="B32" s="101"/>
      <c r="C32" s="96"/>
      <c r="D32" s="93"/>
      <c r="E32" s="94"/>
      <c r="F32" s="94"/>
      <c r="G32" s="94"/>
      <c r="H32" s="94"/>
      <c r="I32" s="96"/>
    </row>
    <row r="36" spans="1:2" ht="13.5">
      <c r="A36" s="2" t="s">
        <v>773</v>
      </c>
      <c r="B36" s="1" t="s">
        <v>130</v>
      </c>
    </row>
    <row r="37" spans="1:2" ht="13.5">
      <c r="A37" s="2" t="s">
        <v>955</v>
      </c>
      <c r="B37" s="1" t="s">
        <v>131</v>
      </c>
    </row>
    <row r="38" ht="13.5">
      <c r="B38" s="1" t="s">
        <v>1029</v>
      </c>
    </row>
    <row r="39" ht="13.5">
      <c r="B39" s="1" t="s">
        <v>870</v>
      </c>
    </row>
    <row r="40" ht="13.5">
      <c r="B40" s="1" t="s">
        <v>869</v>
      </c>
    </row>
    <row r="41" ht="13.5">
      <c r="B41" s="5"/>
    </row>
  </sheetData>
  <sheetProtection sheet="1" objects="1" scenarios="1"/>
  <mergeCells count="9">
    <mergeCell ref="D27:I27"/>
    <mergeCell ref="D2:H2"/>
    <mergeCell ref="E19:F19"/>
    <mergeCell ref="C18:C19"/>
    <mergeCell ref="E4:F4"/>
    <mergeCell ref="E5:F5"/>
    <mergeCell ref="C4:C5"/>
    <mergeCell ref="E18:F18"/>
    <mergeCell ref="D12:I12"/>
  </mergeCells>
  <conditionalFormatting sqref="D4:D5">
    <cfRule type="expression" priority="1" dxfId="0" stopIfTrue="1">
      <formula>$C$16="a"</formula>
    </cfRule>
  </conditionalFormatting>
  <conditionalFormatting sqref="E4:F5">
    <cfRule type="expression" priority="2" dxfId="0" stopIfTrue="1">
      <formula>$C$16="b"</formula>
    </cfRule>
  </conditionalFormatting>
  <conditionalFormatting sqref="G4:G5">
    <cfRule type="expression" priority="3" dxfId="0" stopIfTrue="1">
      <formula>$C$16="c"</formula>
    </cfRule>
  </conditionalFormatting>
  <conditionalFormatting sqref="H4:H5">
    <cfRule type="expression" priority="4" dxfId="0" stopIfTrue="1">
      <formula>$C$16="d"</formula>
    </cfRule>
  </conditionalFormatting>
  <conditionalFormatting sqref="I4:I5">
    <cfRule type="expression" priority="5" dxfId="0" stopIfTrue="1">
      <formula>$C$16="e"</formula>
    </cfRule>
  </conditionalFormatting>
  <conditionalFormatting sqref="D18:D19">
    <cfRule type="expression" priority="6" dxfId="0" stopIfTrue="1">
      <formula>$C$31="a"</formula>
    </cfRule>
  </conditionalFormatting>
  <conditionalFormatting sqref="E18:F19">
    <cfRule type="expression" priority="7" dxfId="0" stopIfTrue="1">
      <formula>$C$31="b"</formula>
    </cfRule>
  </conditionalFormatting>
  <conditionalFormatting sqref="G18:G19">
    <cfRule type="expression" priority="8" dxfId="0" stopIfTrue="1">
      <formula>$C$31="c"</formula>
    </cfRule>
  </conditionalFormatting>
  <conditionalFormatting sqref="H18:H19">
    <cfRule type="expression" priority="9" dxfId="0" stopIfTrue="1">
      <formula>$C$31="d"</formula>
    </cfRule>
  </conditionalFormatting>
  <conditionalFormatting sqref="I18:I19">
    <cfRule type="expression" priority="10" dxfId="0" stopIfTrue="1">
      <formula>$C$31="e"</formula>
    </cfRule>
  </conditionalFormatting>
  <dataValidations count="3">
    <dataValidation type="list" allowBlank="1" showInputMessage="1" showErrorMessage="1" sqref="C7:C12 C21:C27">
      <formula1>$A$36:$A$37</formula1>
    </dataValidation>
    <dataValidation type="list" allowBlank="1" showInputMessage="1" showErrorMessage="1" sqref="C16">
      <formula1>$B$36:$B$41</formula1>
    </dataValidation>
    <dataValidation type="list" allowBlank="1" showInputMessage="1" showErrorMessage="1" sqref="C31">
      <formula1>$B$36:$B$41</formula1>
    </dataValidation>
  </dataValidations>
  <printOptions/>
  <pageMargins left="0.75" right="0.75" top="1" bottom="1" header="0.512" footer="0.512"/>
  <pageSetup fitToHeight="1" fitToWidth="1" horizontalDpi="600" verticalDpi="600" orientation="landscape" paperSize="9" scale="74" r:id="rId1"/>
</worksheet>
</file>

<file path=xl/worksheets/sheet11.xml><?xml version="1.0" encoding="utf-8"?>
<worksheet xmlns="http://schemas.openxmlformats.org/spreadsheetml/2006/main" xmlns:r="http://schemas.openxmlformats.org/officeDocument/2006/relationships">
  <sheetPr codeName="Sheet9">
    <pageSetUpPr fitToPage="1"/>
  </sheetPr>
  <dimension ref="A1:H43"/>
  <sheetViews>
    <sheetView zoomScale="75" zoomScaleNormal="75" zoomScalePageLayoutView="0" workbookViewId="0" topLeftCell="A1">
      <selection activeCell="E38" sqref="E38"/>
    </sheetView>
  </sheetViews>
  <sheetFormatPr defaultColWidth="9.00390625" defaultRowHeight="13.5"/>
  <cols>
    <col min="1" max="1" width="11.75390625" style="0" customWidth="1"/>
    <col min="2" max="2" width="17.625" style="0" customWidth="1"/>
    <col min="3" max="3" width="5.375" style="0" customWidth="1"/>
    <col min="4" max="6" width="36.625" style="0" customWidth="1"/>
    <col min="7" max="8" width="22.625" style="0" customWidth="1"/>
  </cols>
  <sheetData>
    <row r="1" ht="13.5">
      <c r="A1" t="s">
        <v>569</v>
      </c>
    </row>
    <row r="2" spans="4:6" ht="17.25">
      <c r="D2" s="812" t="s">
        <v>716</v>
      </c>
      <c r="E2" s="812"/>
      <c r="F2" s="812"/>
    </row>
    <row r="3" spans="1:6" ht="14.25" thickBot="1">
      <c r="A3" s="336" t="s">
        <v>650</v>
      </c>
      <c r="F3" s="31" t="s">
        <v>746</v>
      </c>
    </row>
    <row r="4" spans="1:6" ht="13.5">
      <c r="A4" s="64" t="s">
        <v>1060</v>
      </c>
      <c r="B4" s="164" t="s">
        <v>1061</v>
      </c>
      <c r="C4" s="789" t="s">
        <v>763</v>
      </c>
      <c r="D4" s="80" t="s">
        <v>210</v>
      </c>
      <c r="E4" s="81" t="s">
        <v>299</v>
      </c>
      <c r="F4" s="178" t="s">
        <v>132</v>
      </c>
    </row>
    <row r="5" spans="1:8" ht="13.5" customHeight="1">
      <c r="A5" s="247" t="s">
        <v>1062</v>
      </c>
      <c r="B5" s="249" t="s">
        <v>1063</v>
      </c>
      <c r="C5" s="790"/>
      <c r="D5" s="326" t="s">
        <v>1064</v>
      </c>
      <c r="E5" s="325" t="s">
        <v>1065</v>
      </c>
      <c r="F5" s="324" t="s">
        <v>1066</v>
      </c>
      <c r="G5" s="51"/>
      <c r="H5" s="51"/>
    </row>
    <row r="6" spans="1:8" ht="13.5" customHeight="1">
      <c r="A6" s="248"/>
      <c r="B6" s="250"/>
      <c r="C6" s="220"/>
      <c r="D6" s="251"/>
      <c r="E6" s="246"/>
      <c r="F6" s="252"/>
      <c r="G6" s="51"/>
      <c r="H6" s="51"/>
    </row>
    <row r="7" spans="1:6" ht="13.5">
      <c r="A7" s="66"/>
      <c r="B7" s="70"/>
      <c r="C7" s="471"/>
      <c r="D7" s="85" t="s">
        <v>1043</v>
      </c>
      <c r="E7" s="18"/>
      <c r="F7" s="86"/>
    </row>
    <row r="8" spans="1:6" ht="13.5">
      <c r="A8" s="66"/>
      <c r="B8" s="70"/>
      <c r="C8" s="209"/>
      <c r="D8" s="85"/>
      <c r="E8" s="18"/>
      <c r="F8" s="86"/>
    </row>
    <row r="9" spans="1:6" ht="13.5">
      <c r="A9" s="66"/>
      <c r="B9" s="70"/>
      <c r="C9" s="471"/>
      <c r="D9" s="85" t="s">
        <v>1044</v>
      </c>
      <c r="E9" s="18"/>
      <c r="F9" s="86"/>
    </row>
    <row r="10" spans="1:6" ht="13.5">
      <c r="A10" s="66"/>
      <c r="B10" s="70"/>
      <c r="C10" s="209"/>
      <c r="D10" s="85"/>
      <c r="E10" s="18"/>
      <c r="F10" s="86"/>
    </row>
    <row r="11" spans="1:6" ht="13.5">
      <c r="A11" s="66"/>
      <c r="B11" s="70"/>
      <c r="C11" s="471"/>
      <c r="D11" s="85" t="s">
        <v>1045</v>
      </c>
      <c r="E11" s="18"/>
      <c r="F11" s="86"/>
    </row>
    <row r="12" spans="1:6" ht="13.5">
      <c r="A12" s="66"/>
      <c r="B12" s="70"/>
      <c r="C12" s="209"/>
      <c r="D12" s="85"/>
      <c r="E12" s="18"/>
      <c r="F12" s="86"/>
    </row>
    <row r="13" spans="1:6" ht="13.5">
      <c r="A13" s="66"/>
      <c r="B13" s="70"/>
      <c r="C13" s="471"/>
      <c r="D13" s="85" t="s">
        <v>1046</v>
      </c>
      <c r="E13" s="18"/>
      <c r="F13" s="86"/>
    </row>
    <row r="14" spans="1:6" ht="13.5">
      <c r="A14" s="66"/>
      <c r="B14" s="70"/>
      <c r="C14" s="209"/>
      <c r="D14" s="85"/>
      <c r="E14" s="18"/>
      <c r="F14" s="86"/>
    </row>
    <row r="15" spans="1:6" ht="13.5">
      <c r="A15" s="66"/>
      <c r="B15" s="70"/>
      <c r="C15" s="471"/>
      <c r="D15" s="85" t="s">
        <v>1047</v>
      </c>
      <c r="E15" s="18"/>
      <c r="F15" s="86"/>
    </row>
    <row r="16" spans="1:6" ht="13.5">
      <c r="A16" s="66"/>
      <c r="B16" s="70"/>
      <c r="C16" s="209"/>
      <c r="D16" s="85"/>
      <c r="E16" s="18"/>
      <c r="F16" s="86"/>
    </row>
    <row r="17" spans="1:6" ht="13.5">
      <c r="A17" s="66"/>
      <c r="B17" s="70"/>
      <c r="C17" s="471"/>
      <c r="D17" s="85" t="s">
        <v>1048</v>
      </c>
      <c r="E17" s="18"/>
      <c r="F17" s="86"/>
    </row>
    <row r="18" spans="1:6" ht="13.5">
      <c r="A18" s="66"/>
      <c r="B18" s="70"/>
      <c r="C18" s="209"/>
      <c r="D18" s="85"/>
      <c r="E18" s="18"/>
      <c r="F18" s="86"/>
    </row>
    <row r="19" spans="1:6" ht="13.5">
      <c r="A19" s="66"/>
      <c r="B19" s="70"/>
      <c r="C19" s="471"/>
      <c r="D19" s="803" t="s">
        <v>1028</v>
      </c>
      <c r="E19" s="804"/>
      <c r="F19" s="900"/>
    </row>
    <row r="20" spans="1:6" ht="13.5">
      <c r="A20" s="66"/>
      <c r="B20" s="70"/>
      <c r="C20" s="209"/>
      <c r="D20" s="85"/>
      <c r="E20" s="18"/>
      <c r="F20" s="86"/>
    </row>
    <row r="21" spans="1:6" ht="13.5">
      <c r="A21" s="66"/>
      <c r="B21" s="70"/>
      <c r="C21" s="209"/>
      <c r="D21" s="85"/>
      <c r="E21" s="18"/>
      <c r="F21" s="86"/>
    </row>
    <row r="22" spans="1:6" ht="13.5">
      <c r="A22" s="66"/>
      <c r="B22" s="70"/>
      <c r="C22" s="209"/>
      <c r="D22" s="85" t="s">
        <v>1067</v>
      </c>
      <c r="E22" s="18"/>
      <c r="F22" s="86"/>
    </row>
    <row r="23" spans="1:6" ht="14.25" thickBot="1">
      <c r="A23" s="66"/>
      <c r="B23" s="70"/>
      <c r="C23" s="209"/>
      <c r="D23" s="85"/>
      <c r="E23" s="18"/>
      <c r="F23" s="86"/>
    </row>
    <row r="24" spans="1:6" ht="15" thickBot="1" thickTop="1">
      <c r="A24" s="66"/>
      <c r="B24" s="74" t="s">
        <v>634</v>
      </c>
      <c r="C24" s="488" t="s">
        <v>762</v>
      </c>
      <c r="D24" s="242" t="s">
        <v>653</v>
      </c>
      <c r="E24" s="18"/>
      <c r="F24" s="86"/>
    </row>
    <row r="25" spans="1:6" ht="14.25" thickTop="1">
      <c r="A25" s="66"/>
      <c r="B25" s="70"/>
      <c r="C25" s="86"/>
      <c r="D25" s="85"/>
      <c r="E25" s="18"/>
      <c r="F25" s="86"/>
    </row>
    <row r="26" spans="1:6" ht="13.5">
      <c r="A26" s="66"/>
      <c r="B26" s="70"/>
      <c r="C26" s="86"/>
      <c r="D26" s="85"/>
      <c r="E26" s="18"/>
      <c r="F26" s="86"/>
    </row>
    <row r="27" spans="1:6" ht="13.5">
      <c r="A27" s="66"/>
      <c r="B27" s="70"/>
      <c r="C27" s="86"/>
      <c r="D27" s="85"/>
      <c r="E27" s="18"/>
      <c r="F27" s="86"/>
    </row>
    <row r="28" spans="1:6" ht="13.5">
      <c r="A28" s="66"/>
      <c r="B28" s="70"/>
      <c r="C28" s="86"/>
      <c r="D28" s="85"/>
      <c r="E28" s="18"/>
      <c r="F28" s="86"/>
    </row>
    <row r="29" spans="1:6" ht="13.5">
      <c r="A29" s="66"/>
      <c r="B29" s="70"/>
      <c r="C29" s="86"/>
      <c r="D29" s="85"/>
      <c r="E29" s="18"/>
      <c r="F29" s="86"/>
    </row>
    <row r="30" spans="1:6" ht="13.5">
      <c r="A30" s="66"/>
      <c r="B30" s="70"/>
      <c r="C30" s="86"/>
      <c r="D30" s="66" t="s">
        <v>639</v>
      </c>
      <c r="E30" s="18"/>
      <c r="F30" s="86"/>
    </row>
    <row r="31" spans="1:6" ht="13.5">
      <c r="A31" s="66"/>
      <c r="B31" s="70"/>
      <c r="C31" s="86"/>
      <c r="D31" s="85"/>
      <c r="E31" s="18"/>
      <c r="F31" s="86"/>
    </row>
    <row r="32" spans="1:6" ht="13.5">
      <c r="A32" s="66"/>
      <c r="B32" s="70"/>
      <c r="C32" s="86"/>
      <c r="D32" s="85"/>
      <c r="E32" s="18"/>
      <c r="F32" s="86"/>
    </row>
    <row r="33" spans="1:6" ht="13.5">
      <c r="A33" s="66"/>
      <c r="B33" s="70"/>
      <c r="C33" s="86"/>
      <c r="D33" s="85"/>
      <c r="E33" s="18"/>
      <c r="F33" s="86"/>
    </row>
    <row r="34" spans="1:6" ht="13.5">
      <c r="A34" s="66"/>
      <c r="B34" s="70"/>
      <c r="C34" s="86"/>
      <c r="D34" s="85"/>
      <c r="E34" s="18"/>
      <c r="F34" s="86"/>
    </row>
    <row r="35" spans="1:6" ht="13.5">
      <c r="A35" s="66"/>
      <c r="B35" s="70"/>
      <c r="C35" s="86"/>
      <c r="D35" s="85"/>
      <c r="E35" s="18"/>
      <c r="F35" s="86"/>
    </row>
    <row r="36" spans="1:6" ht="14.25" thickBot="1">
      <c r="A36" s="67"/>
      <c r="B36" s="101"/>
      <c r="C36" s="96"/>
      <c r="D36" s="93"/>
      <c r="E36" s="94"/>
      <c r="F36" s="96"/>
    </row>
    <row r="40" spans="1:2" ht="13.5">
      <c r="A40" s="2" t="s">
        <v>773</v>
      </c>
      <c r="B40" s="1" t="s">
        <v>130</v>
      </c>
    </row>
    <row r="41" spans="1:2" ht="13.5">
      <c r="A41" s="2" t="s">
        <v>822</v>
      </c>
      <c r="B41" s="1" t="s">
        <v>131</v>
      </c>
    </row>
    <row r="42" spans="1:2" ht="13.5">
      <c r="A42" s="53"/>
      <c r="B42" s="1" t="s">
        <v>1029</v>
      </c>
    </row>
    <row r="43" ht="13.5">
      <c r="B43" s="5" t="s">
        <v>329</v>
      </c>
    </row>
  </sheetData>
  <sheetProtection sheet="1" objects="1" scenarios="1"/>
  <mergeCells count="3">
    <mergeCell ref="C4:C5"/>
    <mergeCell ref="D2:F2"/>
    <mergeCell ref="D19:F19"/>
  </mergeCells>
  <conditionalFormatting sqref="D4:D5">
    <cfRule type="expression" priority="1" dxfId="0" stopIfTrue="1">
      <formula>$C$24="a"</formula>
    </cfRule>
  </conditionalFormatting>
  <conditionalFormatting sqref="E4:E5">
    <cfRule type="expression" priority="2" dxfId="0" stopIfTrue="1">
      <formula>$C$24="b"</formula>
    </cfRule>
  </conditionalFormatting>
  <conditionalFormatting sqref="F4:F5">
    <cfRule type="expression" priority="3" dxfId="0" stopIfTrue="1">
      <formula>$C$24="c"</formula>
    </cfRule>
  </conditionalFormatting>
  <dataValidations count="2">
    <dataValidation type="list" allowBlank="1" showInputMessage="1" showErrorMessage="1" sqref="C7 C9 C11 C13 C15 C17 C19">
      <formula1>$A$40:$A$41</formula1>
    </dataValidation>
    <dataValidation type="list" allowBlank="1" showInputMessage="1" showErrorMessage="1" sqref="C24">
      <formula1>$B$40:$B$43</formula1>
    </dataValidation>
  </dataValidations>
  <printOptions/>
  <pageMargins left="0.75" right="0.75" top="1" bottom="1" header="0.512" footer="0.512"/>
  <pageSetup fitToHeight="1" fitToWidth="1" horizontalDpi="600" verticalDpi="600" orientation="landscape" paperSize="9" scale="89" r:id="rId1"/>
</worksheet>
</file>

<file path=xl/worksheets/sheet12.xml><?xml version="1.0" encoding="utf-8"?>
<worksheet xmlns="http://schemas.openxmlformats.org/spreadsheetml/2006/main" xmlns:r="http://schemas.openxmlformats.org/officeDocument/2006/relationships">
  <sheetPr codeName="Sheet10">
    <pageSetUpPr fitToPage="1"/>
  </sheetPr>
  <dimension ref="A3:K49"/>
  <sheetViews>
    <sheetView zoomScale="75" zoomScaleNormal="75" zoomScalePageLayoutView="0" workbookViewId="0" topLeftCell="A1">
      <selection activeCell="C42" sqref="C42"/>
    </sheetView>
  </sheetViews>
  <sheetFormatPr defaultColWidth="9.00390625" defaultRowHeight="13.5"/>
  <cols>
    <col min="1" max="1" width="12.375" style="0" customWidth="1"/>
    <col min="2" max="2" width="7.125" style="0" customWidth="1"/>
    <col min="3" max="3" width="5.625" style="0" customWidth="1"/>
    <col min="4" max="4" width="84.75390625" style="0" bestFit="1" customWidth="1"/>
    <col min="12" max="12" width="2.375" style="0" customWidth="1"/>
  </cols>
  <sheetData>
    <row r="3" spans="1:6" ht="17.25">
      <c r="A3" t="s">
        <v>570</v>
      </c>
      <c r="D3" s="812" t="s">
        <v>126</v>
      </c>
      <c r="E3" s="812"/>
      <c r="F3" s="812"/>
    </row>
    <row r="4" spans="1:11" ht="14.25" thickBot="1">
      <c r="A4" s="336" t="s">
        <v>650</v>
      </c>
      <c r="J4" s="908" t="s">
        <v>1068</v>
      </c>
      <c r="K4" s="908"/>
    </row>
    <row r="5" spans="1:11" ht="19.5" customHeight="1">
      <c r="A5" s="64" t="s">
        <v>1069</v>
      </c>
      <c r="B5" s="253"/>
      <c r="C5" s="254"/>
      <c r="D5" s="60" t="s">
        <v>1070</v>
      </c>
      <c r="E5" s="254"/>
      <c r="F5" s="254"/>
      <c r="G5" s="254"/>
      <c r="H5" s="254"/>
      <c r="I5" s="254"/>
      <c r="J5" s="254"/>
      <c r="K5" s="255"/>
    </row>
    <row r="6" spans="1:11" ht="18.75" customHeight="1">
      <c r="A6" s="66" t="s">
        <v>1071</v>
      </c>
      <c r="B6" s="151"/>
      <c r="C6" s="18"/>
      <c r="D6" s="20"/>
      <c r="E6" s="18"/>
      <c r="F6" s="18"/>
      <c r="G6" s="18"/>
      <c r="H6" s="18"/>
      <c r="I6" s="18"/>
      <c r="J6" s="18"/>
      <c r="K6" s="86"/>
    </row>
    <row r="7" spans="1:11" ht="16.5" customHeight="1">
      <c r="A7" s="66"/>
      <c r="B7" s="85"/>
      <c r="C7" s="8"/>
      <c r="D7" s="10" t="s">
        <v>1072</v>
      </c>
      <c r="E7" s="8" t="s">
        <v>1073</v>
      </c>
      <c r="F7" s="10"/>
      <c r="G7" s="18"/>
      <c r="H7" s="18"/>
      <c r="I7" s="18"/>
      <c r="J7" s="18"/>
      <c r="K7" s="86"/>
    </row>
    <row r="8" spans="1:11" ht="16.5" customHeight="1">
      <c r="A8" s="66"/>
      <c r="B8" s="85"/>
      <c r="C8" s="473" t="s">
        <v>1012</v>
      </c>
      <c r="D8" s="5" t="s">
        <v>1050</v>
      </c>
      <c r="E8" s="904" t="s">
        <v>737</v>
      </c>
      <c r="F8" s="905"/>
      <c r="G8" s="18"/>
      <c r="H8" s="18"/>
      <c r="I8" s="18"/>
      <c r="J8" s="18"/>
      <c r="K8" s="86"/>
    </row>
    <row r="9" spans="1:11" ht="16.5" customHeight="1">
      <c r="A9" s="66"/>
      <c r="B9" s="85"/>
      <c r="C9" s="473"/>
      <c r="D9" s="5" t="s">
        <v>1051</v>
      </c>
      <c r="E9" s="904" t="s">
        <v>738</v>
      </c>
      <c r="F9" s="905"/>
      <c r="G9" s="18"/>
      <c r="H9" s="18"/>
      <c r="I9" s="18"/>
      <c r="J9" s="18"/>
      <c r="K9" s="86"/>
    </row>
    <row r="10" spans="1:11" ht="16.5" customHeight="1">
      <c r="A10" s="66"/>
      <c r="B10" s="85"/>
      <c r="C10" s="473" t="s">
        <v>1012</v>
      </c>
      <c r="D10" s="5" t="s">
        <v>1052</v>
      </c>
      <c r="E10" s="904" t="s">
        <v>739</v>
      </c>
      <c r="F10" s="905"/>
      <c r="G10" s="18"/>
      <c r="H10" s="18"/>
      <c r="I10" s="18"/>
      <c r="J10" s="18"/>
      <c r="K10" s="86"/>
    </row>
    <row r="11" spans="1:11" ht="16.5" customHeight="1">
      <c r="A11" s="66"/>
      <c r="B11" s="85"/>
      <c r="C11" s="473" t="s">
        <v>1012</v>
      </c>
      <c r="D11" s="5" t="s">
        <v>1053</v>
      </c>
      <c r="E11" s="904" t="s">
        <v>740</v>
      </c>
      <c r="F11" s="905"/>
      <c r="G11" s="18"/>
      <c r="H11" s="18"/>
      <c r="I11" s="18"/>
      <c r="J11" s="18"/>
      <c r="K11" s="86"/>
    </row>
    <row r="12" spans="1:11" ht="16.5" customHeight="1">
      <c r="A12" s="66"/>
      <c r="B12" s="85"/>
      <c r="C12" s="473" t="s">
        <v>1012</v>
      </c>
      <c r="D12" s="5" t="s">
        <v>1054</v>
      </c>
      <c r="E12" s="904" t="s">
        <v>741</v>
      </c>
      <c r="F12" s="905"/>
      <c r="G12" s="18"/>
      <c r="H12" s="18"/>
      <c r="I12" s="18"/>
      <c r="J12" s="18"/>
      <c r="K12" s="86"/>
    </row>
    <row r="13" spans="1:11" ht="16.5" customHeight="1">
      <c r="A13" s="66"/>
      <c r="B13" s="85"/>
      <c r="C13" s="473" t="s">
        <v>1012</v>
      </c>
      <c r="D13" s="5" t="s">
        <v>1055</v>
      </c>
      <c r="E13" s="904" t="s">
        <v>742</v>
      </c>
      <c r="F13" s="905"/>
      <c r="G13" s="18"/>
      <c r="H13" s="18"/>
      <c r="I13" s="18"/>
      <c r="J13" s="18"/>
      <c r="K13" s="86"/>
    </row>
    <row r="14" spans="1:11" ht="16.5" customHeight="1">
      <c r="A14" s="66"/>
      <c r="B14" s="85"/>
      <c r="C14" s="473" t="s">
        <v>1012</v>
      </c>
      <c r="D14" s="14" t="s">
        <v>1056</v>
      </c>
      <c r="E14" s="910" t="s">
        <v>743</v>
      </c>
      <c r="F14" s="911"/>
      <c r="G14" s="18"/>
      <c r="H14" s="18"/>
      <c r="I14" s="18"/>
      <c r="J14" s="18"/>
      <c r="K14" s="86"/>
    </row>
    <row r="15" spans="1:11" ht="16.5" customHeight="1">
      <c r="A15" s="66"/>
      <c r="B15" s="85"/>
      <c r="C15" s="16"/>
      <c r="D15" s="28" t="s">
        <v>1057</v>
      </c>
      <c r="E15" s="912"/>
      <c r="F15" s="913"/>
      <c r="G15" s="18"/>
      <c r="H15" s="18"/>
      <c r="I15" s="18"/>
      <c r="J15" s="18"/>
      <c r="K15" s="86"/>
    </row>
    <row r="16" spans="1:11" ht="16.5" customHeight="1">
      <c r="A16" s="66"/>
      <c r="B16" s="85"/>
      <c r="C16" s="473" t="s">
        <v>1012</v>
      </c>
      <c r="D16" s="38" t="s">
        <v>1059</v>
      </c>
      <c r="E16" s="904" t="s">
        <v>736</v>
      </c>
      <c r="F16" s="905"/>
      <c r="G16" s="18"/>
      <c r="H16" s="18"/>
      <c r="I16" s="18"/>
      <c r="J16" s="18"/>
      <c r="K16" s="86"/>
    </row>
    <row r="17" spans="1:11" ht="19.5" customHeight="1">
      <c r="A17" s="66"/>
      <c r="B17" s="85"/>
      <c r="C17" s="18"/>
      <c r="D17" s="18"/>
      <c r="E17" s="18"/>
      <c r="F17" s="18"/>
      <c r="G17" s="18"/>
      <c r="H17" s="18"/>
      <c r="I17" s="18"/>
      <c r="J17" s="18"/>
      <c r="K17" s="86"/>
    </row>
    <row r="18" spans="1:11" ht="19.5" customHeight="1">
      <c r="A18" s="66"/>
      <c r="B18" s="165" t="s">
        <v>1049</v>
      </c>
      <c r="C18" s="257">
        <f>IF(C8="○",-20,IF(C9="○",-15,IF(C10="○",-13,IF(C11="○",-10,IF(C12="○",-8,IF(C13="○",-5,IF(C14="○",-3,IF(C16="○",0,0))))))))</f>
        <v>0</v>
      </c>
      <c r="D18" s="27" t="s">
        <v>118</v>
      </c>
      <c r="E18" s="18"/>
      <c r="F18" s="18"/>
      <c r="G18" s="18"/>
      <c r="H18" s="18"/>
      <c r="I18" s="18"/>
      <c r="J18" s="18"/>
      <c r="K18" s="86"/>
    </row>
    <row r="19" spans="1:11" ht="13.5">
      <c r="A19" s="66"/>
      <c r="B19" s="85"/>
      <c r="C19" s="18"/>
      <c r="D19" s="18"/>
      <c r="E19" s="18"/>
      <c r="F19" s="18"/>
      <c r="G19" s="18"/>
      <c r="H19" s="18"/>
      <c r="I19" s="18"/>
      <c r="J19" s="18"/>
      <c r="K19" s="86"/>
    </row>
    <row r="20" spans="1:11" ht="13.5">
      <c r="A20" s="66"/>
      <c r="B20" s="85"/>
      <c r="C20" s="18" t="s">
        <v>1074</v>
      </c>
      <c r="D20" s="18"/>
      <c r="E20" s="18"/>
      <c r="F20" s="18"/>
      <c r="G20" s="18"/>
      <c r="H20" s="18"/>
      <c r="I20" s="18"/>
      <c r="J20" s="18"/>
      <c r="K20" s="86"/>
    </row>
    <row r="21" spans="1:11" ht="13.5">
      <c r="A21" s="66"/>
      <c r="B21" s="85"/>
      <c r="C21" s="18" t="s">
        <v>1087</v>
      </c>
      <c r="D21" s="18"/>
      <c r="E21" s="18"/>
      <c r="F21" s="18"/>
      <c r="G21" s="18"/>
      <c r="H21" s="18"/>
      <c r="I21" s="18"/>
      <c r="J21" s="18"/>
      <c r="K21" s="86"/>
    </row>
    <row r="22" spans="1:11" ht="27" customHeight="1">
      <c r="A22" s="66"/>
      <c r="B22" s="85"/>
      <c r="C22" s="885" t="s">
        <v>1088</v>
      </c>
      <c r="D22" s="885"/>
      <c r="E22" s="885"/>
      <c r="F22" s="885"/>
      <c r="G22" s="885"/>
      <c r="H22" s="885"/>
      <c r="I22" s="885"/>
      <c r="J22" s="885"/>
      <c r="K22" s="909"/>
    </row>
    <row r="23" spans="1:11" ht="13.5">
      <c r="A23" s="66"/>
      <c r="B23" s="85"/>
      <c r="C23" s="18"/>
      <c r="D23" s="18"/>
      <c r="E23" s="18"/>
      <c r="F23" s="18"/>
      <c r="G23" s="18"/>
      <c r="H23" s="18"/>
      <c r="I23" s="18"/>
      <c r="J23" s="18"/>
      <c r="K23" s="86"/>
    </row>
    <row r="24" spans="1:11" ht="13.5">
      <c r="A24" s="66"/>
      <c r="B24" s="85"/>
      <c r="C24" s="52"/>
      <c r="D24" s="52"/>
      <c r="E24" s="52"/>
      <c r="F24" s="52"/>
      <c r="G24" s="52"/>
      <c r="H24" s="52"/>
      <c r="I24" s="52"/>
      <c r="J24" s="52"/>
      <c r="K24" s="256"/>
    </row>
    <row r="25" spans="1:11" ht="13.5">
      <c r="A25" s="66"/>
      <c r="B25" s="85"/>
      <c r="C25" s="18" t="s">
        <v>1089</v>
      </c>
      <c r="D25" s="18"/>
      <c r="E25" s="18"/>
      <c r="F25" s="18"/>
      <c r="G25" s="18"/>
      <c r="H25" s="18"/>
      <c r="I25" s="18"/>
      <c r="J25" s="18"/>
      <c r="K25" s="86"/>
    </row>
    <row r="26" spans="1:11" ht="13.5">
      <c r="A26" s="66"/>
      <c r="B26" s="85"/>
      <c r="C26" s="489" t="s">
        <v>1012</v>
      </c>
      <c r="D26" s="18" t="s">
        <v>615</v>
      </c>
      <c r="E26" s="18"/>
      <c r="F26" s="18"/>
      <c r="G26" s="18"/>
      <c r="H26" s="18"/>
      <c r="I26" s="18"/>
      <c r="J26" s="18"/>
      <c r="K26" s="86"/>
    </row>
    <row r="27" spans="1:11" ht="13.5">
      <c r="A27" s="66"/>
      <c r="B27" s="85"/>
      <c r="C27" s="489" t="s">
        <v>1012</v>
      </c>
      <c r="D27" s="18" t="s">
        <v>616</v>
      </c>
      <c r="E27" s="18"/>
      <c r="F27" s="18"/>
      <c r="G27" s="18"/>
      <c r="H27" s="18"/>
      <c r="I27" s="18"/>
      <c r="J27" s="18"/>
      <c r="K27" s="86"/>
    </row>
    <row r="28" spans="1:11" ht="13.5">
      <c r="A28" s="66"/>
      <c r="B28" s="85"/>
      <c r="C28" s="489" t="s">
        <v>1012</v>
      </c>
      <c r="D28" s="18" t="s">
        <v>617</v>
      </c>
      <c r="E28" s="18"/>
      <c r="F28" s="18"/>
      <c r="G28" s="18"/>
      <c r="H28" s="18"/>
      <c r="I28" s="18"/>
      <c r="J28" s="18"/>
      <c r="K28" s="86"/>
    </row>
    <row r="29" spans="1:11" ht="13.5">
      <c r="A29" s="66"/>
      <c r="B29" s="85"/>
      <c r="C29" s="489" t="s">
        <v>1012</v>
      </c>
      <c r="D29" s="860" t="s">
        <v>618</v>
      </c>
      <c r="E29" s="860"/>
      <c r="F29" s="860"/>
      <c r="G29" s="18"/>
      <c r="H29" s="18"/>
      <c r="I29" s="18"/>
      <c r="J29" s="18"/>
      <c r="K29" s="86"/>
    </row>
    <row r="30" spans="1:11" ht="13.5">
      <c r="A30" s="66"/>
      <c r="B30" s="85"/>
      <c r="C30" s="489" t="s">
        <v>1012</v>
      </c>
      <c r="D30" s="18" t="s">
        <v>619</v>
      </c>
      <c r="E30" s="18"/>
      <c r="F30" s="18"/>
      <c r="G30" s="18"/>
      <c r="H30" s="18"/>
      <c r="I30" s="18"/>
      <c r="J30" s="18"/>
      <c r="K30" s="86"/>
    </row>
    <row r="31" spans="1:11" ht="13.5">
      <c r="A31" s="66"/>
      <c r="B31" s="85"/>
      <c r="C31" s="489" t="s">
        <v>1012</v>
      </c>
      <c r="D31" s="18" t="s">
        <v>620</v>
      </c>
      <c r="E31" s="18"/>
      <c r="F31" s="18"/>
      <c r="G31" s="18"/>
      <c r="H31" s="18"/>
      <c r="I31" s="18"/>
      <c r="J31" s="18"/>
      <c r="K31" s="86"/>
    </row>
    <row r="32" spans="1:11" ht="13.5">
      <c r="A32" s="66"/>
      <c r="B32" s="85"/>
      <c r="C32" s="489" t="s">
        <v>1012</v>
      </c>
      <c r="D32" s="18" t="s">
        <v>621</v>
      </c>
      <c r="E32" s="18"/>
      <c r="F32" s="18"/>
      <c r="G32" s="18"/>
      <c r="H32" s="18"/>
      <c r="I32" s="18"/>
      <c r="J32" s="18"/>
      <c r="K32" s="86"/>
    </row>
    <row r="33" spans="1:11" ht="13.5">
      <c r="A33" s="66"/>
      <c r="B33" s="85"/>
      <c r="C33" s="489" t="s">
        <v>1012</v>
      </c>
      <c r="D33" s="18" t="s">
        <v>622</v>
      </c>
      <c r="E33" s="18"/>
      <c r="F33" s="18"/>
      <c r="G33" s="18"/>
      <c r="H33" s="18"/>
      <c r="I33" s="18"/>
      <c r="J33" s="18"/>
      <c r="K33" s="86"/>
    </row>
    <row r="34" spans="1:11" ht="13.5">
      <c r="A34" s="66"/>
      <c r="B34" s="85"/>
      <c r="C34" s="489" t="s">
        <v>1012</v>
      </c>
      <c r="D34" s="860" t="s">
        <v>623</v>
      </c>
      <c r="E34" s="860"/>
      <c r="F34" s="860"/>
      <c r="G34" s="18"/>
      <c r="H34" s="18"/>
      <c r="I34" s="18"/>
      <c r="J34" s="18"/>
      <c r="K34" s="86"/>
    </row>
    <row r="35" spans="1:11" ht="13.5">
      <c r="A35" s="66"/>
      <c r="B35" s="85"/>
      <c r="C35" s="489" t="s">
        <v>1012</v>
      </c>
      <c r="D35" s="860" t="s">
        <v>624</v>
      </c>
      <c r="E35" s="860"/>
      <c r="F35" s="860"/>
      <c r="G35" s="860"/>
      <c r="H35" s="860"/>
      <c r="I35" s="860"/>
      <c r="J35" s="860"/>
      <c r="K35" s="906"/>
    </row>
    <row r="36" spans="1:11" ht="13.5">
      <c r="A36" s="66"/>
      <c r="B36" s="85"/>
      <c r="C36" s="489" t="s">
        <v>1012</v>
      </c>
      <c r="D36" s="18" t="s">
        <v>625</v>
      </c>
      <c r="E36" s="18"/>
      <c r="F36" s="18"/>
      <c r="G36" s="18"/>
      <c r="H36" s="18"/>
      <c r="I36" s="18"/>
      <c r="J36" s="18"/>
      <c r="K36" s="86"/>
    </row>
    <row r="37" spans="1:11" ht="13.5">
      <c r="A37" s="66"/>
      <c r="B37" s="85"/>
      <c r="C37" s="489" t="s">
        <v>1012</v>
      </c>
      <c r="D37" s="860" t="s">
        <v>642</v>
      </c>
      <c r="E37" s="860"/>
      <c r="F37" s="860"/>
      <c r="G37" s="860"/>
      <c r="H37" s="860"/>
      <c r="I37" s="860"/>
      <c r="J37" s="860"/>
      <c r="K37" s="906"/>
    </row>
    <row r="38" spans="1:11" ht="14.25" customHeight="1">
      <c r="A38" s="66"/>
      <c r="B38" s="85"/>
      <c r="C38" s="489" t="s">
        <v>1012</v>
      </c>
      <c r="D38" s="870" t="s">
        <v>643</v>
      </c>
      <c r="E38" s="870"/>
      <c r="F38" s="870"/>
      <c r="G38" s="870"/>
      <c r="H38" s="870"/>
      <c r="I38" s="870"/>
      <c r="J38" s="870"/>
      <c r="K38" s="907"/>
    </row>
    <row r="39" spans="1:11" ht="12.75" customHeight="1">
      <c r="A39" s="66"/>
      <c r="B39" s="85"/>
      <c r="C39" s="392"/>
      <c r="D39" s="870"/>
      <c r="E39" s="870"/>
      <c r="F39" s="870"/>
      <c r="G39" s="870"/>
      <c r="H39" s="870"/>
      <c r="I39" s="870"/>
      <c r="J39" s="870"/>
      <c r="K39" s="907"/>
    </row>
    <row r="40" spans="1:11" ht="13.5">
      <c r="A40" s="66"/>
      <c r="B40" s="85"/>
      <c r="C40" s="489" t="s">
        <v>1012</v>
      </c>
      <c r="D40" s="860" t="s">
        <v>644</v>
      </c>
      <c r="E40" s="860"/>
      <c r="F40" s="860"/>
      <c r="G40" s="860"/>
      <c r="H40" s="860"/>
      <c r="I40" s="860"/>
      <c r="J40" s="860"/>
      <c r="K40" s="86"/>
    </row>
    <row r="41" spans="1:11" ht="13.5">
      <c r="A41" s="66"/>
      <c r="B41" s="85"/>
      <c r="C41" s="489" t="s">
        <v>1012</v>
      </c>
      <c r="D41" s="860" t="s">
        <v>645</v>
      </c>
      <c r="E41" s="860"/>
      <c r="F41" s="860"/>
      <c r="G41" s="18"/>
      <c r="H41" s="18"/>
      <c r="I41" s="18"/>
      <c r="J41" s="18"/>
      <c r="K41" s="86"/>
    </row>
    <row r="42" spans="1:11" ht="13.5">
      <c r="A42" s="66"/>
      <c r="B42" s="85"/>
      <c r="C42" s="489" t="s">
        <v>1012</v>
      </c>
      <c r="D42" s="18" t="s">
        <v>1007</v>
      </c>
      <c r="E42" s="18"/>
      <c r="F42" s="18"/>
      <c r="G42" s="18"/>
      <c r="H42" s="18"/>
      <c r="I42" s="18"/>
      <c r="J42" s="18"/>
      <c r="K42" s="86"/>
    </row>
    <row r="43" spans="1:11" ht="13.5">
      <c r="A43" s="66"/>
      <c r="B43" s="85"/>
      <c r="C43" s="18"/>
      <c r="D43" s="804" t="s">
        <v>90</v>
      </c>
      <c r="E43" s="804"/>
      <c r="F43" s="804"/>
      <c r="G43" s="804"/>
      <c r="H43" s="804"/>
      <c r="I43" s="804"/>
      <c r="J43" s="804"/>
      <c r="K43" s="900"/>
    </row>
    <row r="44" spans="1:11" ht="14.25" thickBot="1">
      <c r="A44" s="67"/>
      <c r="B44" s="93"/>
      <c r="C44" s="94"/>
      <c r="D44" s="94"/>
      <c r="E44" s="94"/>
      <c r="F44" s="94"/>
      <c r="G44" s="94"/>
      <c r="H44" s="94"/>
      <c r="I44" s="94"/>
      <c r="J44" s="94"/>
      <c r="K44" s="96"/>
    </row>
    <row r="48" ht="13.5">
      <c r="A48" s="1" t="s">
        <v>773</v>
      </c>
    </row>
    <row r="49" ht="13.5">
      <c r="A49" s="1" t="s">
        <v>822</v>
      </c>
    </row>
  </sheetData>
  <sheetProtection sheet="1" objects="1" scenarios="1"/>
  <mergeCells count="19">
    <mergeCell ref="D43:K43"/>
    <mergeCell ref="D3:F3"/>
    <mergeCell ref="J4:K4"/>
    <mergeCell ref="C22:K22"/>
    <mergeCell ref="E16:F16"/>
    <mergeCell ref="E14:F15"/>
    <mergeCell ref="E8:F8"/>
    <mergeCell ref="E9:F9"/>
    <mergeCell ref="E10:F10"/>
    <mergeCell ref="E11:F11"/>
    <mergeCell ref="E12:F12"/>
    <mergeCell ref="D37:K37"/>
    <mergeCell ref="D40:J40"/>
    <mergeCell ref="D41:F41"/>
    <mergeCell ref="D38:K39"/>
    <mergeCell ref="E13:F13"/>
    <mergeCell ref="D35:K35"/>
    <mergeCell ref="D29:F29"/>
    <mergeCell ref="D34:F34"/>
  </mergeCells>
  <dataValidations count="1">
    <dataValidation type="list" allowBlank="1" showInputMessage="1" showErrorMessage="1" sqref="C8:C14 C16 C26:C38 C40:C42">
      <formula1>$A$48:$A$49</formula1>
    </dataValidation>
  </dataValidations>
  <printOptions/>
  <pageMargins left="0.75" right="0.75" top="0.68" bottom="0.67" header="0.512" footer="0.512"/>
  <pageSetup fitToHeight="1" fitToWidth="1" horizontalDpi="600" verticalDpi="600" orientation="landscape" paperSize="9" scale="76" r:id="rId1"/>
</worksheet>
</file>

<file path=xl/worksheets/sheet13.xml><?xml version="1.0" encoding="utf-8"?>
<worksheet xmlns="http://schemas.openxmlformats.org/spreadsheetml/2006/main" xmlns:r="http://schemas.openxmlformats.org/officeDocument/2006/relationships">
  <sheetPr codeName="Sheet11">
    <pageSetUpPr fitToPage="1"/>
  </sheetPr>
  <dimension ref="A2:K42"/>
  <sheetViews>
    <sheetView zoomScale="75" zoomScaleNormal="75" zoomScalePageLayoutView="0" workbookViewId="0" topLeftCell="A1">
      <selection activeCell="H37" sqref="H37"/>
    </sheetView>
  </sheetViews>
  <sheetFormatPr defaultColWidth="9.00390625" defaultRowHeight="13.5"/>
  <cols>
    <col min="1" max="1" width="11.625" style="0" customWidth="1"/>
    <col min="2" max="2" width="17.625" style="0" customWidth="1"/>
    <col min="3" max="3" width="5.375" style="0" customWidth="1"/>
    <col min="4" max="6" width="27.625" style="0" customWidth="1"/>
    <col min="7" max="8" width="14.125" style="0" customWidth="1"/>
    <col min="9" max="9" width="5.375" style="0" customWidth="1"/>
    <col min="10" max="10" width="29.125" style="0" customWidth="1"/>
    <col min="11" max="11" width="2.875" style="0" customWidth="1"/>
  </cols>
  <sheetData>
    <row r="2" spans="1:8" ht="17.25">
      <c r="A2" t="s">
        <v>571</v>
      </c>
      <c r="D2" s="812" t="s">
        <v>651</v>
      </c>
      <c r="E2" s="812"/>
      <c r="F2" s="812"/>
      <c r="G2" s="812"/>
      <c r="H2" s="812"/>
    </row>
    <row r="3" spans="1:10" ht="14.25" thickBot="1">
      <c r="A3" s="336" t="s">
        <v>649</v>
      </c>
      <c r="J3" s="31" t="s">
        <v>1090</v>
      </c>
    </row>
    <row r="4" spans="1:10" ht="15" customHeight="1">
      <c r="A4" s="64" t="s">
        <v>128</v>
      </c>
      <c r="B4" s="189" t="s">
        <v>1091</v>
      </c>
      <c r="C4" s="789" t="s">
        <v>763</v>
      </c>
      <c r="D4" s="80" t="s">
        <v>850</v>
      </c>
      <c r="E4" s="58" t="s">
        <v>211</v>
      </c>
      <c r="F4" s="81" t="s">
        <v>132</v>
      </c>
      <c r="G4" s="801" t="s">
        <v>133</v>
      </c>
      <c r="H4" s="818"/>
      <c r="I4" s="793" t="s">
        <v>763</v>
      </c>
      <c r="J4" s="82" t="s">
        <v>134</v>
      </c>
    </row>
    <row r="5" spans="1:10" ht="15" customHeight="1">
      <c r="A5" s="66" t="s">
        <v>215</v>
      </c>
      <c r="B5" s="165" t="s">
        <v>216</v>
      </c>
      <c r="C5" s="790"/>
      <c r="D5" s="262" t="s">
        <v>1092</v>
      </c>
      <c r="E5" s="258" t="s">
        <v>1093</v>
      </c>
      <c r="F5" s="258" t="s">
        <v>750</v>
      </c>
      <c r="G5" s="864" t="s">
        <v>1094</v>
      </c>
      <c r="H5" s="914"/>
      <c r="I5" s="794"/>
      <c r="J5" s="263" t="s">
        <v>1095</v>
      </c>
    </row>
    <row r="6" spans="1:10" ht="15" customHeight="1">
      <c r="A6" s="66"/>
      <c r="B6" s="85"/>
      <c r="C6" s="100"/>
      <c r="D6" s="85" t="s">
        <v>146</v>
      </c>
      <c r="E6" s="18"/>
      <c r="F6" s="18"/>
      <c r="G6" s="18"/>
      <c r="H6" s="36"/>
      <c r="I6" s="18"/>
      <c r="J6" s="86"/>
    </row>
    <row r="7" spans="1:10" ht="13.5">
      <c r="A7" s="66"/>
      <c r="B7" s="126" t="s">
        <v>614</v>
      </c>
      <c r="C7" s="471" t="s">
        <v>1012</v>
      </c>
      <c r="D7" s="109" t="s">
        <v>372</v>
      </c>
      <c r="E7" s="32"/>
      <c r="F7" s="18"/>
      <c r="G7" s="18"/>
      <c r="H7" s="40"/>
      <c r="I7" s="473" t="s">
        <v>1012</v>
      </c>
      <c r="J7" s="807" t="s">
        <v>958</v>
      </c>
    </row>
    <row r="8" spans="1:10" ht="13.5">
      <c r="A8" s="66"/>
      <c r="B8" s="126" t="s">
        <v>614</v>
      </c>
      <c r="C8" s="471" t="s">
        <v>1012</v>
      </c>
      <c r="D8" s="109" t="s">
        <v>375</v>
      </c>
      <c r="E8" s="32"/>
      <c r="F8" s="18"/>
      <c r="G8" s="18"/>
      <c r="H8" s="40"/>
      <c r="I8" s="18"/>
      <c r="J8" s="807"/>
    </row>
    <row r="9" spans="1:10" ht="13.5" customHeight="1">
      <c r="A9" s="66"/>
      <c r="B9" s="126" t="s">
        <v>614</v>
      </c>
      <c r="C9" s="471" t="s">
        <v>1012</v>
      </c>
      <c r="D9" s="109" t="s">
        <v>376</v>
      </c>
      <c r="E9" s="32"/>
      <c r="F9" s="18"/>
      <c r="G9" s="18"/>
      <c r="H9" s="40"/>
      <c r="I9" s="473" t="s">
        <v>1012</v>
      </c>
      <c r="J9" s="807" t="s">
        <v>764</v>
      </c>
    </row>
    <row r="10" spans="1:10" ht="13.5">
      <c r="A10" s="66"/>
      <c r="B10" s="126"/>
      <c r="C10" s="471" t="s">
        <v>1012</v>
      </c>
      <c r="D10" s="109" t="s">
        <v>733</v>
      </c>
      <c r="E10" s="32"/>
      <c r="F10" s="18"/>
      <c r="G10" s="18"/>
      <c r="H10" s="40"/>
      <c r="I10" s="18"/>
      <c r="J10" s="807"/>
    </row>
    <row r="11" spans="1:10" ht="13.5">
      <c r="A11" s="66"/>
      <c r="B11" s="126" t="s">
        <v>614</v>
      </c>
      <c r="C11" s="471" t="s">
        <v>1012</v>
      </c>
      <c r="D11" s="109" t="s">
        <v>377</v>
      </c>
      <c r="E11" s="32"/>
      <c r="F11" s="18"/>
      <c r="G11" s="18"/>
      <c r="H11" s="40"/>
      <c r="I11" s="473" t="s">
        <v>1012</v>
      </c>
      <c r="J11" s="907" t="s">
        <v>957</v>
      </c>
    </row>
    <row r="12" spans="1:10" ht="13.5">
      <c r="A12" s="66"/>
      <c r="B12" s="126" t="s">
        <v>614</v>
      </c>
      <c r="C12" s="471" t="s">
        <v>1012</v>
      </c>
      <c r="D12" s="109" t="s">
        <v>378</v>
      </c>
      <c r="E12" s="32"/>
      <c r="F12" s="18"/>
      <c r="G12" s="18"/>
      <c r="H12" s="456"/>
      <c r="J12" s="907"/>
    </row>
    <row r="13" spans="1:10" ht="13.5">
      <c r="A13" s="66"/>
      <c r="B13" s="126"/>
      <c r="C13" s="471" t="s">
        <v>1012</v>
      </c>
      <c r="D13" s="109" t="s">
        <v>379</v>
      </c>
      <c r="E13" s="32"/>
      <c r="F13" s="18"/>
      <c r="G13" s="18"/>
      <c r="H13" s="40"/>
      <c r="I13" s="18"/>
      <c r="J13" s="907"/>
    </row>
    <row r="14" spans="1:10" ht="14.25" thickBot="1">
      <c r="A14" s="66"/>
      <c r="B14" s="126"/>
      <c r="C14" s="471" t="s">
        <v>1012</v>
      </c>
      <c r="D14" s="109" t="s">
        <v>380</v>
      </c>
      <c r="E14" s="32"/>
      <c r="F14" s="18"/>
      <c r="G14" s="18"/>
      <c r="H14" s="40"/>
      <c r="I14" s="18"/>
      <c r="J14" s="86"/>
    </row>
    <row r="15" spans="1:10" ht="14.25" thickTop="1">
      <c r="A15" s="66"/>
      <c r="B15" s="126"/>
      <c r="C15" s="471" t="s">
        <v>1012</v>
      </c>
      <c r="D15" s="109" t="s">
        <v>381</v>
      </c>
      <c r="E15" s="32"/>
      <c r="F15" s="18"/>
      <c r="G15" s="18"/>
      <c r="H15" s="240" t="s">
        <v>847</v>
      </c>
      <c r="I15" s="117">
        <f>IF(COUNTIF(I7:I11,"○")=0,"",COUNTIF(I7:I11,"○"))</f>
      </c>
      <c r="J15" s="432" t="s">
        <v>368</v>
      </c>
    </row>
    <row r="16" spans="1:10" ht="14.25" thickBot="1">
      <c r="A16" s="66"/>
      <c r="B16" s="126" t="s">
        <v>204</v>
      </c>
      <c r="C16" s="471" t="s">
        <v>1012</v>
      </c>
      <c r="D16" s="109" t="s">
        <v>382</v>
      </c>
      <c r="E16" s="32"/>
      <c r="F16" s="18"/>
      <c r="G16" s="18"/>
      <c r="H16" s="40"/>
      <c r="I16" s="18"/>
      <c r="J16" s="433" t="s">
        <v>369</v>
      </c>
    </row>
    <row r="17" spans="1:10" ht="14.25" thickTop="1">
      <c r="A17" s="66"/>
      <c r="B17" s="126"/>
      <c r="C17" s="471" t="s">
        <v>1012</v>
      </c>
      <c r="D17" s="109" t="s">
        <v>383</v>
      </c>
      <c r="E17" s="32"/>
      <c r="F17" s="18"/>
      <c r="G17" s="18"/>
      <c r="H17" s="40"/>
      <c r="I17" s="18"/>
      <c r="J17" s="439"/>
    </row>
    <row r="18" spans="1:10" ht="13.5">
      <c r="A18" s="66"/>
      <c r="B18" s="126" t="s">
        <v>204</v>
      </c>
      <c r="C18" s="471" t="s">
        <v>1012</v>
      </c>
      <c r="D18" s="109" t="s">
        <v>384</v>
      </c>
      <c r="E18" s="32"/>
      <c r="F18" s="18"/>
      <c r="G18" s="18"/>
      <c r="H18" s="40"/>
      <c r="I18" s="18"/>
      <c r="J18" s="86"/>
    </row>
    <row r="19" spans="1:10" ht="13.5">
      <c r="A19" s="66"/>
      <c r="B19" s="126" t="s">
        <v>614</v>
      </c>
      <c r="C19" s="471" t="s">
        <v>1012</v>
      </c>
      <c r="D19" s="109" t="s">
        <v>385</v>
      </c>
      <c r="E19" s="32"/>
      <c r="F19" s="18"/>
      <c r="G19" s="18"/>
      <c r="H19" s="40"/>
      <c r="I19" s="18"/>
      <c r="J19" s="86"/>
    </row>
    <row r="20" spans="1:10" ht="13.5">
      <c r="A20" s="66"/>
      <c r="B20" s="126"/>
      <c r="C20" s="471" t="s">
        <v>1012</v>
      </c>
      <c r="D20" s="109" t="s">
        <v>386</v>
      </c>
      <c r="E20" s="32"/>
      <c r="F20" s="18"/>
      <c r="G20" s="18"/>
      <c r="H20" s="40"/>
      <c r="I20" s="18"/>
      <c r="J20" s="86"/>
    </row>
    <row r="21" spans="1:10" ht="13.5">
      <c r="A21" s="66"/>
      <c r="B21" s="126" t="s">
        <v>614</v>
      </c>
      <c r="C21" s="471" t="s">
        <v>1012</v>
      </c>
      <c r="D21" s="833" t="s">
        <v>387</v>
      </c>
      <c r="E21" s="834"/>
      <c r="F21" s="834"/>
      <c r="G21" s="259"/>
      <c r="H21" s="40"/>
      <c r="I21" s="18"/>
      <c r="J21" s="86"/>
    </row>
    <row r="22" spans="1:10" ht="13.5">
      <c r="A22" s="66"/>
      <c r="B22" s="126"/>
      <c r="C22" s="100"/>
      <c r="D22" s="833"/>
      <c r="E22" s="834"/>
      <c r="F22" s="834"/>
      <c r="G22" s="259"/>
      <c r="H22" s="40"/>
      <c r="I22" s="18"/>
      <c r="J22" s="86"/>
    </row>
    <row r="23" spans="1:10" ht="13.5">
      <c r="A23" s="66"/>
      <c r="B23" s="126" t="s">
        <v>614</v>
      </c>
      <c r="C23" s="471" t="s">
        <v>1012</v>
      </c>
      <c r="D23" s="109" t="s">
        <v>388</v>
      </c>
      <c r="E23" s="32"/>
      <c r="F23" s="18"/>
      <c r="G23" s="18"/>
      <c r="H23" s="40"/>
      <c r="I23" s="18"/>
      <c r="J23" s="86"/>
    </row>
    <row r="24" spans="1:10" ht="13.5">
      <c r="A24" s="66"/>
      <c r="B24" s="126" t="s">
        <v>614</v>
      </c>
      <c r="C24" s="471" t="s">
        <v>1012</v>
      </c>
      <c r="D24" s="109" t="s">
        <v>730</v>
      </c>
      <c r="E24" s="32"/>
      <c r="F24" s="18"/>
      <c r="G24" s="18"/>
      <c r="H24" s="40"/>
      <c r="I24" s="18"/>
      <c r="J24" s="86"/>
    </row>
    <row r="25" spans="1:10" ht="13.5">
      <c r="A25" s="66"/>
      <c r="B25" s="126" t="s">
        <v>614</v>
      </c>
      <c r="C25" s="471" t="s">
        <v>1012</v>
      </c>
      <c r="D25" s="109" t="s">
        <v>389</v>
      </c>
      <c r="E25" s="32"/>
      <c r="F25" s="18"/>
      <c r="G25" s="18"/>
      <c r="H25" s="40"/>
      <c r="I25" s="18"/>
      <c r="J25" s="86"/>
    </row>
    <row r="26" spans="1:10" ht="13.5">
      <c r="A26" s="66"/>
      <c r="B26" s="126"/>
      <c r="C26" s="473" t="s">
        <v>1012</v>
      </c>
      <c r="D26" s="821" t="s">
        <v>91</v>
      </c>
      <c r="E26" s="822"/>
      <c r="F26" s="822"/>
      <c r="G26" s="823"/>
      <c r="H26" s="40"/>
      <c r="I26" s="18"/>
      <c r="J26" s="86"/>
    </row>
    <row r="27" spans="1:10" ht="14.25" thickBot="1">
      <c r="A27" s="66"/>
      <c r="B27" s="126"/>
      <c r="C27" s="100"/>
      <c r="D27" s="85"/>
      <c r="E27" s="18"/>
      <c r="F27" s="18"/>
      <c r="G27" s="18"/>
      <c r="H27" s="40"/>
      <c r="I27" s="18"/>
      <c r="J27" s="86"/>
    </row>
    <row r="28" spans="1:11" ht="14.25" thickTop="1">
      <c r="A28" s="66"/>
      <c r="B28" s="122" t="s">
        <v>823</v>
      </c>
      <c r="C28" s="125">
        <f>IF(AND(C29="",COUNTIF(C7:C26,"○")=0),"",COUNTIF(C7:C26,"○"))</f>
      </c>
      <c r="D28" s="145" t="s">
        <v>1096</v>
      </c>
      <c r="E28" s="143"/>
      <c r="F28" s="18"/>
      <c r="G28" s="18"/>
      <c r="H28" s="40"/>
      <c r="I28" s="18"/>
      <c r="J28" s="86"/>
      <c r="K28" s="18"/>
    </row>
    <row r="29" spans="1:11" ht="13.5">
      <c r="A29" s="66"/>
      <c r="B29" s="122" t="s">
        <v>824</v>
      </c>
      <c r="C29" s="125">
        <f>IF(COUNTIF(C7:C26,"×")=0,"",COUNTIF(C7:C26,"×"))</f>
      </c>
      <c r="D29" s="91" t="s">
        <v>1097</v>
      </c>
      <c r="E29" s="146"/>
      <c r="F29" s="18"/>
      <c r="G29" s="18"/>
      <c r="H29" s="40"/>
      <c r="I29" s="18"/>
      <c r="J29" s="86"/>
      <c r="K29" s="18"/>
    </row>
    <row r="30" spans="1:11" ht="13.5">
      <c r="A30" s="66"/>
      <c r="B30" s="122" t="s">
        <v>825</v>
      </c>
      <c r="C30" s="174"/>
      <c r="D30" s="91" t="s">
        <v>1098</v>
      </c>
      <c r="E30" s="146"/>
      <c r="F30" s="18"/>
      <c r="G30" s="18"/>
      <c r="H30" s="40"/>
      <c r="I30" s="18"/>
      <c r="J30" s="86"/>
      <c r="K30" s="18"/>
    </row>
    <row r="31" spans="1:11" ht="14.25" thickBot="1">
      <c r="A31" s="66"/>
      <c r="B31" s="126"/>
      <c r="C31" s="100"/>
      <c r="D31" s="91" t="s">
        <v>1099</v>
      </c>
      <c r="E31" s="147"/>
      <c r="F31" s="18"/>
      <c r="G31" s="18"/>
      <c r="H31" s="40"/>
      <c r="I31" s="18"/>
      <c r="J31" s="86"/>
      <c r="K31" s="18"/>
    </row>
    <row r="32" spans="1:10" ht="14.25" thickTop="1">
      <c r="A32" s="66"/>
      <c r="B32" s="123" t="s">
        <v>826</v>
      </c>
      <c r="C32" s="125">
        <f>C28</f>
      </c>
      <c r="D32" s="145" t="s">
        <v>829</v>
      </c>
      <c r="E32" s="153"/>
      <c r="F32" s="154"/>
      <c r="G32" s="18"/>
      <c r="H32" s="40"/>
      <c r="I32" s="18"/>
      <c r="J32" s="86"/>
    </row>
    <row r="33" spans="1:10" ht="13.5">
      <c r="A33" s="66"/>
      <c r="B33" s="123" t="s">
        <v>827</v>
      </c>
      <c r="C33" s="75">
        <f>IF(SUM(C28:C29)=0,"",SUM(C28:C29))</f>
      </c>
      <c r="D33" s="92" t="s">
        <v>633</v>
      </c>
      <c r="E33" s="32"/>
      <c r="F33" s="155"/>
      <c r="G33" s="18"/>
      <c r="H33" s="40"/>
      <c r="I33" s="18"/>
      <c r="J33" s="86"/>
    </row>
    <row r="34" spans="1:10" ht="13.5">
      <c r="A34" s="66"/>
      <c r="B34" s="123" t="s">
        <v>828</v>
      </c>
      <c r="C34" s="77">
        <f>IF(ISERROR(C32/C33)=TRUE,"",ROUNDDOWN(C32/C33,2))</f>
      </c>
      <c r="D34" s="92" t="s">
        <v>830</v>
      </c>
      <c r="E34" s="32"/>
      <c r="F34" s="155"/>
      <c r="G34" s="18"/>
      <c r="H34" s="40"/>
      <c r="I34" s="18"/>
      <c r="J34" s="86"/>
    </row>
    <row r="35" spans="1:10" ht="14.25" thickBot="1">
      <c r="A35" s="66"/>
      <c r="B35" s="123" t="s">
        <v>631</v>
      </c>
      <c r="C35" s="175">
        <f>IF(COUNTIF(I7:I11,"○")&gt;=2,"e",IF(I15=1,"d",IF(C34="","",IF(C33&lt;=2,"c",IF(C34&lt;=0.6,"d",IF(C34&lt;0.8,"c",IF(C34&lt;0.9,"b","a")))))))</f>
      </c>
      <c r="D35" s="148" t="s">
        <v>632</v>
      </c>
      <c r="E35" s="158"/>
      <c r="F35" s="157"/>
      <c r="G35" s="18"/>
      <c r="H35" s="40"/>
      <c r="I35" s="18"/>
      <c r="J35" s="86"/>
    </row>
    <row r="36" spans="1:10" ht="15" thickBot="1" thickTop="1">
      <c r="A36" s="67"/>
      <c r="B36" s="260"/>
      <c r="C36" s="261"/>
      <c r="D36" s="93"/>
      <c r="E36" s="94"/>
      <c r="F36" s="94"/>
      <c r="G36" s="94"/>
      <c r="H36" s="95"/>
      <c r="I36" s="94"/>
      <c r="J36" s="96"/>
    </row>
    <row r="37" spans="2:3" ht="13.5">
      <c r="B37" s="31"/>
      <c r="C37" s="31"/>
    </row>
    <row r="38" spans="2:3" ht="13.5">
      <c r="B38" s="31"/>
      <c r="C38" s="31"/>
    </row>
    <row r="40" spans="1:2" ht="13.5">
      <c r="A40" s="5" t="s">
        <v>842</v>
      </c>
      <c r="B40" s="5" t="s">
        <v>842</v>
      </c>
    </row>
    <row r="41" spans="1:2" ht="13.5">
      <c r="A41" s="5" t="s">
        <v>843</v>
      </c>
      <c r="B41" s="5" t="s">
        <v>371</v>
      </c>
    </row>
    <row r="42" ht="13.5">
      <c r="A42" s="5" t="s">
        <v>370</v>
      </c>
    </row>
  </sheetData>
  <sheetProtection sheet="1" objects="1" scenarios="1"/>
  <mergeCells count="10">
    <mergeCell ref="D26:G26"/>
    <mergeCell ref="D21:F22"/>
    <mergeCell ref="C4:C5"/>
    <mergeCell ref="J7:J8"/>
    <mergeCell ref="I4:I5"/>
    <mergeCell ref="D2:H2"/>
    <mergeCell ref="G4:H4"/>
    <mergeCell ref="G5:H5"/>
    <mergeCell ref="J11:J13"/>
    <mergeCell ref="J9:J10"/>
  </mergeCells>
  <conditionalFormatting sqref="D4:D5">
    <cfRule type="expression" priority="1" dxfId="0" stopIfTrue="1">
      <formula>$C$35="a"</formula>
    </cfRule>
  </conditionalFormatting>
  <conditionalFormatting sqref="E4:E5">
    <cfRule type="expression" priority="2" dxfId="0" stopIfTrue="1">
      <formula>$C$35="b"</formula>
    </cfRule>
  </conditionalFormatting>
  <conditionalFormatting sqref="F4:F5">
    <cfRule type="expression" priority="3" dxfId="0" stopIfTrue="1">
      <formula>$C$35="c"</formula>
    </cfRule>
  </conditionalFormatting>
  <conditionalFormatting sqref="G4:H5">
    <cfRule type="expression" priority="4" dxfId="0" stopIfTrue="1">
      <formula>$C$35="d"</formula>
    </cfRule>
  </conditionalFormatting>
  <conditionalFormatting sqref="J4:J5">
    <cfRule type="expression" priority="5" dxfId="0" stopIfTrue="1">
      <formula>$C$35="e"</formula>
    </cfRule>
  </conditionalFormatting>
  <dataValidations count="2">
    <dataValidation type="list" allowBlank="1" showInputMessage="1" showErrorMessage="1" sqref="I7 I9 C26 I11">
      <formula1>$B$40:$B$41</formula1>
    </dataValidation>
    <dataValidation type="list" allowBlank="1" showInputMessage="1" showErrorMessage="1" sqref="C7:C21 C23:C25">
      <formula1>$A$40:$A$42</formula1>
    </dataValidation>
  </dataValidations>
  <printOptions/>
  <pageMargins left="0.75" right="0.75" top="1" bottom="1" header="0.512" footer="0.512"/>
  <pageSetup fitToHeight="1" fitToWidth="1" horizontalDpi="600" verticalDpi="600" orientation="landscape" paperSize="9" scale="72" r:id="rId1"/>
</worksheet>
</file>

<file path=xl/worksheets/sheet14.xml><?xml version="1.0" encoding="utf-8"?>
<worksheet xmlns="http://schemas.openxmlformats.org/spreadsheetml/2006/main" xmlns:r="http://schemas.openxmlformats.org/officeDocument/2006/relationships">
  <sheetPr codeName="Sheet12"/>
  <dimension ref="A2:J74"/>
  <sheetViews>
    <sheetView zoomScale="75" zoomScaleNormal="75" zoomScalePageLayoutView="0" workbookViewId="0" topLeftCell="A1">
      <selection activeCell="E14" sqref="E14"/>
    </sheetView>
  </sheetViews>
  <sheetFormatPr defaultColWidth="9.00390625" defaultRowHeight="13.5"/>
  <cols>
    <col min="1" max="1" width="11.625" style="0" customWidth="1"/>
    <col min="2" max="2" width="17.625" style="0" customWidth="1"/>
    <col min="3" max="3" width="5.375" style="0" customWidth="1"/>
    <col min="4" max="6" width="27.625" style="0" customWidth="1"/>
    <col min="7" max="7" width="5.375" style="0" customWidth="1"/>
    <col min="8" max="8" width="25.375" style="0" customWidth="1"/>
    <col min="9" max="9" width="5.375" style="0" customWidth="1"/>
    <col min="10" max="10" width="25.375" style="0" customWidth="1"/>
    <col min="11" max="11" width="2.875" style="0" customWidth="1"/>
  </cols>
  <sheetData>
    <row r="1" ht="39" customHeight="1"/>
    <row r="2" spans="1:8" ht="17.25">
      <c r="A2" t="s">
        <v>572</v>
      </c>
      <c r="D2" s="812" t="s">
        <v>651</v>
      </c>
      <c r="E2" s="812"/>
      <c r="F2" s="812"/>
      <c r="G2" s="812"/>
      <c r="H2" s="812"/>
    </row>
    <row r="3" spans="1:10" ht="14.25" thickBot="1">
      <c r="A3" s="336" t="s">
        <v>649</v>
      </c>
      <c r="J3" s="31" t="s">
        <v>1100</v>
      </c>
    </row>
    <row r="4" spans="1:10" ht="13.5">
      <c r="A4" s="64" t="s">
        <v>128</v>
      </c>
      <c r="B4" s="68" t="s">
        <v>1091</v>
      </c>
      <c r="C4" s="789" t="s">
        <v>763</v>
      </c>
      <c r="D4" s="80" t="s">
        <v>130</v>
      </c>
      <c r="E4" s="81" t="s">
        <v>211</v>
      </c>
      <c r="F4" s="58" t="s">
        <v>132</v>
      </c>
      <c r="G4" s="194" t="s">
        <v>423</v>
      </c>
      <c r="H4" s="81" t="s">
        <v>133</v>
      </c>
      <c r="I4" s="194" t="s">
        <v>423</v>
      </c>
      <c r="J4" s="82" t="s">
        <v>134</v>
      </c>
    </row>
    <row r="5" spans="1:10" ht="13.5">
      <c r="A5" s="921" t="s">
        <v>1101</v>
      </c>
      <c r="B5" s="922" t="s">
        <v>1103</v>
      </c>
      <c r="C5" s="790"/>
      <c r="D5" s="927" t="s">
        <v>431</v>
      </c>
      <c r="E5" s="919" t="s">
        <v>422</v>
      </c>
      <c r="F5" s="840" t="s">
        <v>859</v>
      </c>
      <c r="G5" s="840" t="s">
        <v>860</v>
      </c>
      <c r="H5" s="845"/>
      <c r="I5" s="845"/>
      <c r="J5" s="846"/>
    </row>
    <row r="6" spans="1:10" ht="67.5" customHeight="1">
      <c r="A6" s="853"/>
      <c r="B6" s="923"/>
      <c r="C6" s="267"/>
      <c r="D6" s="928"/>
      <c r="E6" s="920"/>
      <c r="F6" s="841"/>
      <c r="G6" s="841"/>
      <c r="H6" s="847"/>
      <c r="I6" s="847"/>
      <c r="J6" s="848"/>
    </row>
    <row r="7" spans="1:10" ht="13.5">
      <c r="A7" s="66"/>
      <c r="B7" s="268" t="s">
        <v>340</v>
      </c>
      <c r="C7" s="86"/>
      <c r="D7" s="85" t="s">
        <v>1104</v>
      </c>
      <c r="E7" s="18"/>
      <c r="F7" s="18"/>
      <c r="G7" s="36"/>
      <c r="H7" s="49" t="s">
        <v>1102</v>
      </c>
      <c r="I7" s="36"/>
      <c r="J7" s="169"/>
    </row>
    <row r="8" spans="1:10" ht="13.5">
      <c r="A8" s="66"/>
      <c r="B8" s="126" t="s">
        <v>614</v>
      </c>
      <c r="C8" s="471"/>
      <c r="D8" s="85" t="s">
        <v>731</v>
      </c>
      <c r="E8" s="18"/>
      <c r="F8" s="18"/>
      <c r="G8" s="490"/>
      <c r="H8" s="926" t="s">
        <v>899</v>
      </c>
      <c r="I8" s="490"/>
      <c r="J8" s="915" t="s">
        <v>421</v>
      </c>
    </row>
    <row r="9" spans="1:10" ht="13.5">
      <c r="A9" s="66"/>
      <c r="B9" s="72"/>
      <c r="C9" s="471"/>
      <c r="D9" s="85" t="s">
        <v>1105</v>
      </c>
      <c r="E9" s="18"/>
      <c r="F9" s="18"/>
      <c r="G9" s="40"/>
      <c r="H9" s="926"/>
      <c r="I9" s="264"/>
      <c r="J9" s="915"/>
    </row>
    <row r="10" spans="1:10" ht="13.5" customHeight="1" thickBot="1">
      <c r="A10" s="66"/>
      <c r="B10" s="72" t="s">
        <v>614</v>
      </c>
      <c r="C10" s="471"/>
      <c r="D10" s="85" t="s">
        <v>732</v>
      </c>
      <c r="E10" s="18"/>
      <c r="F10" s="18"/>
      <c r="G10" s="438"/>
      <c r="H10" s="440"/>
      <c r="I10" s="490"/>
      <c r="J10" s="915" t="s">
        <v>139</v>
      </c>
    </row>
    <row r="11" spans="1:10" ht="15" thickBot="1" thickTop="1">
      <c r="A11" s="66"/>
      <c r="B11" s="72" t="s">
        <v>614</v>
      </c>
      <c r="C11" s="471"/>
      <c r="D11" s="85" t="s">
        <v>1106</v>
      </c>
      <c r="E11" s="18"/>
      <c r="F11" s="18"/>
      <c r="G11" s="40"/>
      <c r="H11" s="434" t="s">
        <v>900</v>
      </c>
      <c r="I11" s="264"/>
      <c r="J11" s="915"/>
    </row>
    <row r="12" spans="1:10" ht="15" thickBot="1" thickTop="1">
      <c r="A12" s="66"/>
      <c r="B12" s="72" t="s">
        <v>614</v>
      </c>
      <c r="C12" s="471"/>
      <c r="D12" s="85" t="s">
        <v>1108</v>
      </c>
      <c r="E12" s="18"/>
      <c r="F12" s="18"/>
      <c r="G12" s="40"/>
      <c r="H12" s="443"/>
      <c r="I12" s="438"/>
      <c r="J12" s="437"/>
    </row>
    <row r="13" spans="1:10" ht="14.25" thickTop="1">
      <c r="A13" s="66"/>
      <c r="B13" s="70"/>
      <c r="C13" s="490"/>
      <c r="D13" s="803" t="s">
        <v>91</v>
      </c>
      <c r="E13" s="804"/>
      <c r="F13" s="805"/>
      <c r="G13" s="40"/>
      <c r="H13" s="441"/>
      <c r="I13" s="265"/>
      <c r="J13" s="159" t="s">
        <v>1107</v>
      </c>
    </row>
    <row r="14" spans="1:10" ht="14.25" thickBot="1">
      <c r="A14" s="66"/>
      <c r="B14" s="70"/>
      <c r="C14" s="209"/>
      <c r="D14" s="85"/>
      <c r="E14" s="18"/>
      <c r="F14" s="18"/>
      <c r="G14" s="40"/>
      <c r="H14" s="442"/>
      <c r="I14" s="240"/>
      <c r="J14" s="435" t="s">
        <v>1109</v>
      </c>
    </row>
    <row r="15" spans="1:10" ht="14.25" thickTop="1">
      <c r="A15" s="66"/>
      <c r="B15" s="269" t="s">
        <v>847</v>
      </c>
      <c r="C15" s="446">
        <f>IF(AND(COUNTIF(C8:C13,"○")=0,COUNTIF(C8:C13,"×")=0),"",COUNTIF(C8:C13,"○"))</f>
      </c>
      <c r="D15" s="85"/>
      <c r="E15" s="18"/>
      <c r="F15" s="18"/>
      <c r="G15" s="40"/>
      <c r="H15" s="19"/>
      <c r="I15" s="40"/>
      <c r="J15" s="276"/>
    </row>
    <row r="16" spans="1:10" ht="14.25" thickBot="1">
      <c r="A16" s="66"/>
      <c r="B16" s="70"/>
      <c r="C16" s="209"/>
      <c r="D16" s="85"/>
      <c r="E16" s="18"/>
      <c r="F16" s="18"/>
      <c r="G16" s="40"/>
      <c r="H16" s="19"/>
      <c r="I16" s="40"/>
      <c r="J16" s="271"/>
    </row>
    <row r="17" spans="1:10" ht="15" thickBot="1" thickTop="1">
      <c r="A17" s="66"/>
      <c r="B17" s="269" t="s">
        <v>424</v>
      </c>
      <c r="C17" s="471"/>
      <c r="D17" s="272" t="s">
        <v>427</v>
      </c>
      <c r="E17" s="18"/>
      <c r="F17" s="18"/>
      <c r="G17" s="40"/>
      <c r="H17" s="19"/>
      <c r="I17" s="40"/>
      <c r="J17" s="86"/>
    </row>
    <row r="18" spans="1:10" ht="14.25" thickTop="1">
      <c r="A18" s="66"/>
      <c r="B18" s="70"/>
      <c r="C18" s="209"/>
      <c r="D18" s="273" t="s">
        <v>428</v>
      </c>
      <c r="E18" s="924" t="s">
        <v>1110</v>
      </c>
      <c r="F18" s="925"/>
      <c r="G18" s="40"/>
      <c r="H18" s="19"/>
      <c r="I18" s="40"/>
      <c r="J18" s="86"/>
    </row>
    <row r="19" spans="1:10" ht="13.5">
      <c r="A19" s="66"/>
      <c r="B19" s="70"/>
      <c r="C19" s="100"/>
      <c r="D19" s="273" t="s">
        <v>430</v>
      </c>
      <c r="E19" s="916"/>
      <c r="F19" s="810"/>
      <c r="G19" s="266"/>
      <c r="H19" s="136"/>
      <c r="I19" s="266"/>
      <c r="J19" s="88"/>
    </row>
    <row r="20" spans="1:10" ht="14.25" thickBot="1">
      <c r="A20" s="66"/>
      <c r="B20" s="70"/>
      <c r="C20" s="100"/>
      <c r="D20" s="404" t="s">
        <v>429</v>
      </c>
      <c r="E20" s="916" t="s">
        <v>432</v>
      </c>
      <c r="F20" s="810"/>
      <c r="G20" s="266"/>
      <c r="H20" s="136"/>
      <c r="I20" s="266"/>
      <c r="J20" s="88"/>
    </row>
    <row r="21" spans="1:10" ht="14.25" thickTop="1">
      <c r="A21" s="66"/>
      <c r="B21" s="70"/>
      <c r="C21" s="100"/>
      <c r="D21" s="104"/>
      <c r="E21" s="916"/>
      <c r="F21" s="810"/>
      <c r="G21" s="266"/>
      <c r="H21" s="136"/>
      <c r="I21" s="266"/>
      <c r="J21" s="88"/>
    </row>
    <row r="22" spans="1:10" ht="14.25" thickBot="1">
      <c r="A22" s="66"/>
      <c r="B22" s="270" t="s">
        <v>423</v>
      </c>
      <c r="C22" s="175">
        <f>IF(OR(I8="○",I10="○"),"e",IF(G8="○","d",IF(C17="d","d",IF(OR(C17="",C15=""),"",IF(AND(C17="a",C15&gt;=5),"a",IF(AND(C17="a",C15&gt;=3),"b",IF(AND(C17="b",C15&gt;=3),"b","c")))))))</f>
      </c>
      <c r="D22" s="104"/>
      <c r="E22" s="917"/>
      <c r="F22" s="918"/>
      <c r="G22" s="266"/>
      <c r="H22" s="136"/>
      <c r="I22" s="266"/>
      <c r="J22" s="88"/>
    </row>
    <row r="23" spans="1:10" ht="15" thickBot="1" thickTop="1">
      <c r="A23" s="66"/>
      <c r="B23" s="70"/>
      <c r="C23" s="100"/>
      <c r="D23" s="93"/>
      <c r="E23" s="94"/>
      <c r="F23" s="94"/>
      <c r="G23" s="95"/>
      <c r="H23" s="138"/>
      <c r="I23" s="95"/>
      <c r="J23" s="96"/>
    </row>
    <row r="24" spans="1:10" ht="13.5">
      <c r="A24" s="66"/>
      <c r="B24" s="97" t="s">
        <v>1103</v>
      </c>
      <c r="C24" s="789" t="s">
        <v>763</v>
      </c>
      <c r="D24" s="80" t="s">
        <v>130</v>
      </c>
      <c r="E24" s="81" t="s">
        <v>1111</v>
      </c>
      <c r="F24" s="58" t="s">
        <v>1112</v>
      </c>
      <c r="G24" s="793" t="s">
        <v>423</v>
      </c>
      <c r="H24" s="81" t="s">
        <v>1113</v>
      </c>
      <c r="I24" s="929" t="s">
        <v>423</v>
      </c>
      <c r="J24" s="82" t="s">
        <v>1114</v>
      </c>
    </row>
    <row r="25" spans="1:10" ht="13.5">
      <c r="A25" s="66"/>
      <c r="B25" s="85"/>
      <c r="C25" s="790"/>
      <c r="D25" s="243" t="s">
        <v>310</v>
      </c>
      <c r="E25" s="12" t="s">
        <v>311</v>
      </c>
      <c r="F25" s="13" t="s">
        <v>312</v>
      </c>
      <c r="G25" s="794"/>
      <c r="H25" s="12" t="s">
        <v>313</v>
      </c>
      <c r="I25" s="930"/>
      <c r="J25" s="181" t="s">
        <v>314</v>
      </c>
    </row>
    <row r="26" spans="1:10" ht="13.5">
      <c r="A26" s="66"/>
      <c r="B26" s="85"/>
      <c r="C26" s="75"/>
      <c r="D26" s="85" t="s">
        <v>1104</v>
      </c>
      <c r="E26" s="18"/>
      <c r="F26" s="18"/>
      <c r="G26" s="40"/>
      <c r="H26" s="19"/>
      <c r="I26" s="41"/>
      <c r="J26" s="86"/>
    </row>
    <row r="27" spans="1:10" ht="13.5">
      <c r="A27" s="66"/>
      <c r="B27" s="396" t="s">
        <v>614</v>
      </c>
      <c r="C27" s="471"/>
      <c r="D27" s="85" t="s">
        <v>1115</v>
      </c>
      <c r="E27" s="18"/>
      <c r="F27" s="18"/>
      <c r="G27" s="490"/>
      <c r="H27" s="926" t="s">
        <v>899</v>
      </c>
      <c r="I27" s="491"/>
      <c r="J27" s="915" t="s">
        <v>421</v>
      </c>
    </row>
    <row r="28" spans="1:10" ht="13.5">
      <c r="A28" s="66"/>
      <c r="B28" s="268"/>
      <c r="C28" s="471"/>
      <c r="D28" s="109" t="s">
        <v>1116</v>
      </c>
      <c r="E28" s="18"/>
      <c r="F28" s="18"/>
      <c r="G28" s="40"/>
      <c r="H28" s="926"/>
      <c r="I28" s="274"/>
      <c r="J28" s="915"/>
    </row>
    <row r="29" spans="1:10" ht="14.25" thickBot="1">
      <c r="A29" s="66"/>
      <c r="B29" s="396" t="s">
        <v>614</v>
      </c>
      <c r="C29" s="471"/>
      <c r="D29" s="85" t="s">
        <v>734</v>
      </c>
      <c r="E29" s="18"/>
      <c r="F29" s="18"/>
      <c r="G29" s="438"/>
      <c r="H29" s="440"/>
      <c r="I29" s="491"/>
      <c r="J29" s="915" t="s">
        <v>140</v>
      </c>
    </row>
    <row r="30" spans="1:10" ht="15" thickBot="1" thickTop="1">
      <c r="A30" s="66"/>
      <c r="B30" s="31" t="s">
        <v>614</v>
      </c>
      <c r="C30" s="471"/>
      <c r="D30" s="85" t="s">
        <v>1117</v>
      </c>
      <c r="E30" s="18"/>
      <c r="F30" s="18"/>
      <c r="G30" s="40"/>
      <c r="H30" s="444" t="s">
        <v>900</v>
      </c>
      <c r="I30" s="274"/>
      <c r="J30" s="915"/>
    </row>
    <row r="31" spans="1:10" ht="15" thickBot="1" thickTop="1">
      <c r="A31" s="66"/>
      <c r="B31" s="31" t="s">
        <v>614</v>
      </c>
      <c r="C31" s="471"/>
      <c r="D31" s="85" t="s">
        <v>1118</v>
      </c>
      <c r="E31" s="18"/>
      <c r="F31" s="18"/>
      <c r="G31" s="40"/>
      <c r="H31" s="19"/>
      <c r="I31" s="438"/>
      <c r="J31" s="437"/>
    </row>
    <row r="32" spans="1:10" ht="14.25" thickTop="1">
      <c r="A32" s="66"/>
      <c r="B32" s="31" t="s">
        <v>614</v>
      </c>
      <c r="C32" s="471"/>
      <c r="D32" s="85" t="s">
        <v>1119</v>
      </c>
      <c r="E32" s="18"/>
      <c r="F32" s="18"/>
      <c r="G32" s="40"/>
      <c r="H32" s="441"/>
      <c r="I32" s="241"/>
      <c r="J32" s="159" t="s">
        <v>1107</v>
      </c>
    </row>
    <row r="33" spans="1:10" ht="14.25" thickBot="1">
      <c r="A33" s="66"/>
      <c r="B33" s="70"/>
      <c r="C33" s="497"/>
      <c r="D33" s="803" t="s">
        <v>91</v>
      </c>
      <c r="E33" s="804"/>
      <c r="F33" s="805"/>
      <c r="G33" s="40"/>
      <c r="H33" s="442"/>
      <c r="I33" s="17"/>
      <c r="J33" s="435" t="s">
        <v>1120</v>
      </c>
    </row>
    <row r="34" spans="1:10" ht="15" thickBot="1" thickTop="1">
      <c r="A34" s="66"/>
      <c r="B34" s="70"/>
      <c r="C34" s="86"/>
      <c r="D34" s="85"/>
      <c r="E34" s="18"/>
      <c r="F34" s="18"/>
      <c r="G34" s="40"/>
      <c r="H34" s="19"/>
      <c r="I34" s="18"/>
      <c r="J34" s="276"/>
    </row>
    <row r="35" spans="1:10" ht="14.25" thickTop="1">
      <c r="A35" s="66"/>
      <c r="B35" s="122" t="s">
        <v>823</v>
      </c>
      <c r="C35" s="125">
        <f>IF(AND(C36="",COUNTIF(C27:C33,"○")=0),"",COUNTIF(C27:C33,"○"))</f>
      </c>
      <c r="D35" s="145" t="s">
        <v>1096</v>
      </c>
      <c r="E35" s="143"/>
      <c r="F35" s="18"/>
      <c r="G35" s="40"/>
      <c r="H35" s="19"/>
      <c r="I35" s="18"/>
      <c r="J35" s="271"/>
    </row>
    <row r="36" spans="1:10" ht="13.5">
      <c r="A36" s="66"/>
      <c r="B36" s="122" t="s">
        <v>824</v>
      </c>
      <c r="C36" s="125">
        <f>IF(COUNTIF(C27:C33,"×")=0,"",COUNTIF(C27:C33,"×"))</f>
      </c>
      <c r="D36" s="91" t="s">
        <v>1097</v>
      </c>
      <c r="E36" s="146"/>
      <c r="F36" s="18"/>
      <c r="G36" s="40"/>
      <c r="H36" s="19"/>
      <c r="I36" s="18"/>
      <c r="J36" s="86"/>
    </row>
    <row r="37" spans="1:10" ht="13.5">
      <c r="A37" s="66"/>
      <c r="B37" s="122" t="s">
        <v>825</v>
      </c>
      <c r="C37" s="174"/>
      <c r="D37" s="91" t="s">
        <v>1098</v>
      </c>
      <c r="E37" s="146"/>
      <c r="F37" s="18"/>
      <c r="G37" s="40"/>
      <c r="H37" s="19"/>
      <c r="I37" s="18"/>
      <c r="J37" s="86"/>
    </row>
    <row r="38" spans="1:10" ht="14.25" thickBot="1">
      <c r="A38" s="66"/>
      <c r="B38" s="70"/>
      <c r="C38" s="86"/>
      <c r="D38" s="91" t="s">
        <v>1099</v>
      </c>
      <c r="E38" s="147"/>
      <c r="F38" s="18"/>
      <c r="G38" s="40"/>
      <c r="H38" s="19"/>
      <c r="I38" s="18"/>
      <c r="J38" s="86"/>
    </row>
    <row r="39" spans="1:10" ht="14.25" thickTop="1">
      <c r="A39" s="66"/>
      <c r="B39" s="123" t="s">
        <v>826</v>
      </c>
      <c r="C39" s="125">
        <f>C35</f>
      </c>
      <c r="D39" s="145" t="s">
        <v>829</v>
      </c>
      <c r="E39" s="153"/>
      <c r="F39" s="153"/>
      <c r="G39" s="40"/>
      <c r="H39" s="19"/>
      <c r="I39" s="18"/>
      <c r="J39" s="86"/>
    </row>
    <row r="40" spans="1:10" ht="13.5">
      <c r="A40" s="66"/>
      <c r="B40" s="123" t="s">
        <v>827</v>
      </c>
      <c r="C40" s="75">
        <f>IF(SUM(C35:C36)=0,"",SUM(C35:C36))</f>
      </c>
      <c r="D40" s="92" t="s">
        <v>633</v>
      </c>
      <c r="E40" s="32"/>
      <c r="F40" s="32"/>
      <c r="G40" s="40"/>
      <c r="H40" s="19"/>
      <c r="I40" s="18"/>
      <c r="J40" s="86"/>
    </row>
    <row r="41" spans="1:10" ht="13.5">
      <c r="A41" s="66"/>
      <c r="B41" s="123" t="s">
        <v>828</v>
      </c>
      <c r="C41" s="77">
        <f>IF(ISERROR(C39/C40)=TRUE,"",ROUNDDOWN(C39/C40,2))</f>
      </c>
      <c r="D41" s="92" t="s">
        <v>830</v>
      </c>
      <c r="E41" s="32"/>
      <c r="F41" s="32"/>
      <c r="G41" s="40"/>
      <c r="H41" s="19"/>
      <c r="I41" s="18"/>
      <c r="J41" s="86"/>
    </row>
    <row r="42" spans="1:10" ht="14.25" thickBot="1">
      <c r="A42" s="66"/>
      <c r="B42" s="123" t="s">
        <v>631</v>
      </c>
      <c r="C42" s="175">
        <f>IF(OR(I27="○",I29="○"),"e",IF(G27="○","d",IF(C41="","",IF(C40&lt;=2,"c",IF(C41&lt;=0.6,"d",IF(C41&lt;0.8,"c",IF(C41&lt;0.9,"b",IF(C41&gt;=0.9,"a",""))))))))</f>
      </c>
      <c r="D42" s="148" t="s">
        <v>632</v>
      </c>
      <c r="E42" s="158"/>
      <c r="F42" s="158"/>
      <c r="G42" s="40"/>
      <c r="H42" s="19"/>
      <c r="I42" s="18"/>
      <c r="J42" s="86"/>
    </row>
    <row r="43" spans="1:10" ht="15" thickBot="1" thickTop="1">
      <c r="A43" s="67"/>
      <c r="B43" s="101"/>
      <c r="C43" s="96"/>
      <c r="D43" s="93"/>
      <c r="E43" s="94"/>
      <c r="F43" s="94"/>
      <c r="G43" s="95"/>
      <c r="H43" s="138"/>
      <c r="I43" s="94"/>
      <c r="J43" s="96"/>
    </row>
    <row r="44" spans="1:10" ht="13.5">
      <c r="A44" s="18"/>
      <c r="B44" s="18"/>
      <c r="C44" s="18"/>
      <c r="D44" s="18"/>
      <c r="E44" s="18"/>
      <c r="F44" s="18"/>
      <c r="G44" s="18"/>
      <c r="H44" s="18"/>
      <c r="I44" s="18"/>
      <c r="J44" s="18"/>
    </row>
    <row r="45" spans="1:10" ht="17.25">
      <c r="A45" t="s">
        <v>573</v>
      </c>
      <c r="B45" s="18"/>
      <c r="C45" s="18"/>
      <c r="D45" s="812" t="s">
        <v>651</v>
      </c>
      <c r="E45" s="812"/>
      <c r="F45" s="812"/>
      <c r="G45" s="812"/>
      <c r="H45" s="812"/>
      <c r="I45" s="18"/>
      <c r="J45" s="18"/>
    </row>
    <row r="46" spans="1:10" ht="14.25" thickBot="1">
      <c r="A46" s="336" t="s">
        <v>649</v>
      </c>
      <c r="J46" s="31" t="s">
        <v>652</v>
      </c>
    </row>
    <row r="47" spans="1:10" ht="13.5">
      <c r="A47" s="64" t="s">
        <v>128</v>
      </c>
      <c r="B47" s="189" t="s">
        <v>1091</v>
      </c>
      <c r="C47" s="789" t="s">
        <v>763</v>
      </c>
      <c r="D47" s="80" t="s">
        <v>130</v>
      </c>
      <c r="E47" s="81" t="s">
        <v>345</v>
      </c>
      <c r="F47" s="58" t="s">
        <v>326</v>
      </c>
      <c r="G47" s="793" t="s">
        <v>423</v>
      </c>
      <c r="H47" s="81" t="s">
        <v>327</v>
      </c>
      <c r="I47" s="793" t="s">
        <v>423</v>
      </c>
      <c r="J47" s="82" t="s">
        <v>328</v>
      </c>
    </row>
    <row r="48" spans="1:10" ht="13.5" customHeight="1">
      <c r="A48" s="872" t="s">
        <v>1121</v>
      </c>
      <c r="B48" s="167" t="s">
        <v>1103</v>
      </c>
      <c r="C48" s="790"/>
      <c r="D48" s="243" t="s">
        <v>310</v>
      </c>
      <c r="E48" s="12" t="s">
        <v>311</v>
      </c>
      <c r="F48" s="13" t="s">
        <v>312</v>
      </c>
      <c r="G48" s="931"/>
      <c r="H48" s="275" t="s">
        <v>313</v>
      </c>
      <c r="I48" s="931"/>
      <c r="J48" s="277" t="s">
        <v>314</v>
      </c>
    </row>
    <row r="49" spans="1:10" ht="13.5" customHeight="1">
      <c r="A49" s="873"/>
      <c r="B49" s="70"/>
      <c r="C49" s="76"/>
      <c r="D49" s="85" t="s">
        <v>1104</v>
      </c>
      <c r="E49" s="18"/>
      <c r="F49" s="18"/>
      <c r="G49" s="36"/>
      <c r="H49" s="49"/>
      <c r="I49" s="36"/>
      <c r="J49" s="169"/>
    </row>
    <row r="50" spans="1:10" ht="13.5" customHeight="1">
      <c r="A50" s="66"/>
      <c r="B50" s="126" t="s">
        <v>614</v>
      </c>
      <c r="C50" s="471"/>
      <c r="D50" s="85" t="s">
        <v>1115</v>
      </c>
      <c r="E50" s="18"/>
      <c r="F50" s="18"/>
      <c r="G50" s="490"/>
      <c r="H50" s="811" t="s">
        <v>141</v>
      </c>
      <c r="I50" s="491"/>
      <c r="J50" s="807" t="s">
        <v>444</v>
      </c>
    </row>
    <row r="51" spans="1:10" ht="13.5">
      <c r="A51" s="66"/>
      <c r="B51" s="395"/>
      <c r="C51" s="471"/>
      <c r="D51" s="109" t="s">
        <v>1116</v>
      </c>
      <c r="E51" s="18"/>
      <c r="F51" s="18"/>
      <c r="G51" s="40"/>
      <c r="H51" s="811"/>
      <c r="I51" s="40"/>
      <c r="J51" s="807"/>
    </row>
    <row r="52" spans="1:10" ht="14.25" thickBot="1">
      <c r="A52" s="66"/>
      <c r="B52" s="72" t="s">
        <v>614</v>
      </c>
      <c r="C52" s="471"/>
      <c r="D52" s="85" t="s">
        <v>734</v>
      </c>
      <c r="E52" s="18"/>
      <c r="F52" s="18"/>
      <c r="G52" s="438"/>
      <c r="H52" s="445"/>
      <c r="I52" s="491"/>
      <c r="J52" s="807" t="s">
        <v>443</v>
      </c>
    </row>
    <row r="53" spans="1:10" ht="15" thickBot="1" thickTop="1">
      <c r="A53" s="66"/>
      <c r="B53" s="72" t="s">
        <v>614</v>
      </c>
      <c r="C53" s="471"/>
      <c r="D53" s="85" t="s">
        <v>708</v>
      </c>
      <c r="E53" s="18"/>
      <c r="F53" s="18"/>
      <c r="G53" s="40"/>
      <c r="H53" s="444" t="s">
        <v>900</v>
      </c>
      <c r="I53" s="40"/>
      <c r="J53" s="807"/>
    </row>
    <row r="54" spans="1:10" ht="15" thickBot="1" thickTop="1">
      <c r="A54" s="66"/>
      <c r="B54" s="72" t="s">
        <v>614</v>
      </c>
      <c r="C54" s="471"/>
      <c r="D54" s="85" t="s">
        <v>0</v>
      </c>
      <c r="E54" s="18"/>
      <c r="F54" s="18"/>
      <c r="G54" s="40"/>
      <c r="H54" s="19"/>
      <c r="I54" s="438"/>
      <c r="J54" s="439"/>
    </row>
    <row r="55" spans="1:10" ht="14.25" thickTop="1">
      <c r="A55" s="66"/>
      <c r="B55" s="72" t="s">
        <v>614</v>
      </c>
      <c r="C55" s="471"/>
      <c r="D55" s="85" t="s">
        <v>1</v>
      </c>
      <c r="E55" s="18"/>
      <c r="F55" s="18"/>
      <c r="G55" s="40"/>
      <c r="H55" s="441"/>
      <c r="I55" s="265"/>
      <c r="J55" s="159" t="s">
        <v>1107</v>
      </c>
    </row>
    <row r="56" spans="1:10" ht="14.25" thickBot="1">
      <c r="A56" s="66"/>
      <c r="B56" s="70"/>
      <c r="C56" s="498"/>
      <c r="D56" s="803" t="s">
        <v>91</v>
      </c>
      <c r="E56" s="804"/>
      <c r="F56" s="805"/>
      <c r="G56" s="40"/>
      <c r="H56" s="442"/>
      <c r="I56" s="240"/>
      <c r="J56" s="435" t="s">
        <v>1120</v>
      </c>
    </row>
    <row r="57" spans="1:10" ht="15" thickBot="1" thickTop="1">
      <c r="A57" s="66"/>
      <c r="B57" s="70"/>
      <c r="C57" s="76"/>
      <c r="D57" s="85"/>
      <c r="E57" s="18"/>
      <c r="F57" s="18"/>
      <c r="G57" s="40"/>
      <c r="H57" s="19"/>
      <c r="I57" s="40"/>
      <c r="J57" s="276"/>
    </row>
    <row r="58" spans="1:10" ht="14.25" thickTop="1">
      <c r="A58" s="66"/>
      <c r="B58" s="122" t="s">
        <v>823</v>
      </c>
      <c r="C58" s="125">
        <f>IF(AND(C59="",COUNTIF(C50:C56,"○")=0),"",COUNTIF(C50:C56,"○"))</f>
      </c>
      <c r="D58" s="145" t="s">
        <v>1096</v>
      </c>
      <c r="E58" s="143"/>
      <c r="F58" s="18"/>
      <c r="G58" s="40"/>
      <c r="H58" s="19"/>
      <c r="I58" s="40"/>
      <c r="J58" s="271"/>
    </row>
    <row r="59" spans="1:10" ht="13.5">
      <c r="A59" s="66"/>
      <c r="B59" s="122" t="s">
        <v>824</v>
      </c>
      <c r="C59" s="125">
        <f>IF(COUNTIF(C50:C56,"×")=0,"",COUNTIF(C50:C56,"×"))</f>
      </c>
      <c r="D59" s="91" t="s">
        <v>1097</v>
      </c>
      <c r="E59" s="146"/>
      <c r="F59" s="18"/>
      <c r="G59" s="40"/>
      <c r="H59" s="19"/>
      <c r="I59" s="40"/>
      <c r="J59" s="86"/>
    </row>
    <row r="60" spans="1:10" ht="13.5">
      <c r="A60" s="66"/>
      <c r="B60" s="122" t="s">
        <v>825</v>
      </c>
      <c r="C60" s="174"/>
      <c r="D60" s="91" t="s">
        <v>1098</v>
      </c>
      <c r="E60" s="146"/>
      <c r="F60" s="18"/>
      <c r="G60" s="40"/>
      <c r="H60" s="19"/>
      <c r="I60" s="40"/>
      <c r="J60" s="86"/>
    </row>
    <row r="61" spans="1:10" ht="14.25" thickBot="1">
      <c r="A61" s="66"/>
      <c r="B61" s="70"/>
      <c r="C61" s="76"/>
      <c r="D61" s="91" t="s">
        <v>1099</v>
      </c>
      <c r="E61" s="147"/>
      <c r="F61" s="18"/>
      <c r="G61" s="40"/>
      <c r="H61" s="19"/>
      <c r="I61" s="40"/>
      <c r="J61" s="86"/>
    </row>
    <row r="62" spans="1:10" ht="14.25" thickTop="1">
      <c r="A62" s="66"/>
      <c r="B62" s="123" t="s">
        <v>826</v>
      </c>
      <c r="C62" s="125">
        <f>C58</f>
      </c>
      <c r="D62" s="145" t="s">
        <v>829</v>
      </c>
      <c r="E62" s="153"/>
      <c r="F62" s="153"/>
      <c r="G62" s="40"/>
      <c r="H62" s="19"/>
      <c r="I62" s="40"/>
      <c r="J62" s="86"/>
    </row>
    <row r="63" spans="1:10" ht="13.5">
      <c r="A63" s="66"/>
      <c r="B63" s="123" t="s">
        <v>827</v>
      </c>
      <c r="C63" s="75">
        <f>IF(SUM(C58:C59)=0,"",SUM(C58:C59))</f>
      </c>
      <c r="D63" s="92" t="s">
        <v>633</v>
      </c>
      <c r="E63" s="32"/>
      <c r="F63" s="32"/>
      <c r="G63" s="40"/>
      <c r="H63" s="19"/>
      <c r="I63" s="40"/>
      <c r="J63" s="86"/>
    </row>
    <row r="64" spans="1:10" ht="13.5">
      <c r="A64" s="66"/>
      <c r="B64" s="123" t="s">
        <v>828</v>
      </c>
      <c r="C64" s="77">
        <f>IF(ISERROR(C62/C63)=TRUE,"",ROUNDDOWN(C62/C63,2))</f>
      </c>
      <c r="D64" s="92" t="s">
        <v>830</v>
      </c>
      <c r="E64" s="32"/>
      <c r="F64" s="32"/>
      <c r="G64" s="40"/>
      <c r="H64" s="19"/>
      <c r="I64" s="40"/>
      <c r="J64" s="86"/>
    </row>
    <row r="65" spans="1:10" ht="14.25" thickBot="1">
      <c r="A65" s="66"/>
      <c r="B65" s="123" t="s">
        <v>631</v>
      </c>
      <c r="C65" s="175">
        <f>IF(OR(I50="○",I52="○"),"e",IF(G50="○","d",IF(C64="","",IF(C63&lt;=2,"c",IF(C64&lt;=0.6,"d",IF(C64&lt;0.8,"c",IF(C64&lt;0.9,"b",IF(C64&gt;=0.9,"a",""))))))))</f>
      </c>
      <c r="D65" s="148" t="s">
        <v>632</v>
      </c>
      <c r="E65" s="158"/>
      <c r="F65" s="158"/>
      <c r="G65" s="40"/>
      <c r="H65" s="19"/>
      <c r="I65" s="40"/>
      <c r="J65" s="86"/>
    </row>
    <row r="66" spans="1:10" ht="15" thickBot="1" thickTop="1">
      <c r="A66" s="67"/>
      <c r="B66" s="101"/>
      <c r="C66" s="79"/>
      <c r="D66" s="93"/>
      <c r="E66" s="94"/>
      <c r="F66" s="94"/>
      <c r="G66" s="95"/>
      <c r="H66" s="138"/>
      <c r="I66" s="95"/>
      <c r="J66" s="96"/>
    </row>
    <row r="70" spans="1:3" ht="13.5">
      <c r="A70" s="1" t="s">
        <v>842</v>
      </c>
      <c r="B70" s="4" t="s">
        <v>842</v>
      </c>
      <c r="C70" s="1" t="s">
        <v>425</v>
      </c>
    </row>
    <row r="71" spans="1:3" ht="13.5">
      <c r="A71" s="1" t="s">
        <v>843</v>
      </c>
      <c r="B71" s="4"/>
      <c r="C71" s="1" t="s">
        <v>426</v>
      </c>
    </row>
    <row r="72" spans="1:3" ht="13.5">
      <c r="A72" s="1" t="s">
        <v>370</v>
      </c>
      <c r="B72" s="53"/>
      <c r="C72" s="1" t="s">
        <v>854</v>
      </c>
    </row>
    <row r="73" ht="13.5">
      <c r="C73" s="1" t="s">
        <v>870</v>
      </c>
    </row>
    <row r="74" ht="13.5">
      <c r="C74" s="5"/>
    </row>
  </sheetData>
  <sheetProtection sheet="1" objects="1" scenarios="1"/>
  <mergeCells count="30">
    <mergeCell ref="D56:F56"/>
    <mergeCell ref="C47:C48"/>
    <mergeCell ref="I47:I48"/>
    <mergeCell ref="G47:G48"/>
    <mergeCell ref="A48:A49"/>
    <mergeCell ref="C24:C25"/>
    <mergeCell ref="I24:I25"/>
    <mergeCell ref="G24:G25"/>
    <mergeCell ref="D33:F33"/>
    <mergeCell ref="H27:H28"/>
    <mergeCell ref="G5:J6"/>
    <mergeCell ref="J52:J53"/>
    <mergeCell ref="J50:J51"/>
    <mergeCell ref="H50:H51"/>
    <mergeCell ref="A5:A6"/>
    <mergeCell ref="B5:B6"/>
    <mergeCell ref="E18:F19"/>
    <mergeCell ref="H8:H9"/>
    <mergeCell ref="C4:C5"/>
    <mergeCell ref="D5:D6"/>
    <mergeCell ref="D13:F13"/>
    <mergeCell ref="D2:H2"/>
    <mergeCell ref="D45:H45"/>
    <mergeCell ref="J10:J11"/>
    <mergeCell ref="J8:J9"/>
    <mergeCell ref="E20:F22"/>
    <mergeCell ref="J29:J30"/>
    <mergeCell ref="J27:J28"/>
    <mergeCell ref="E5:E6"/>
    <mergeCell ref="F5:F6"/>
  </mergeCells>
  <conditionalFormatting sqref="D4:D6">
    <cfRule type="expression" priority="1" dxfId="0" stopIfTrue="1">
      <formula>$C$22="a"</formula>
    </cfRule>
  </conditionalFormatting>
  <conditionalFormatting sqref="E4:E6">
    <cfRule type="expression" priority="2" dxfId="0" stopIfTrue="1">
      <formula>$C$22="b"</formula>
    </cfRule>
  </conditionalFormatting>
  <conditionalFormatting sqref="F4:F6">
    <cfRule type="expression" priority="3" dxfId="0" stopIfTrue="1">
      <formula>$C$22="c"</formula>
    </cfRule>
  </conditionalFormatting>
  <conditionalFormatting sqref="H4">
    <cfRule type="expression" priority="4" dxfId="0" stopIfTrue="1">
      <formula>$C$22="d"</formula>
    </cfRule>
  </conditionalFormatting>
  <conditionalFormatting sqref="J4">
    <cfRule type="expression" priority="5" dxfId="0" stopIfTrue="1">
      <formula>$C$22="e"</formula>
    </cfRule>
  </conditionalFormatting>
  <conditionalFormatting sqref="G5:J6">
    <cfRule type="expression" priority="6" dxfId="0" stopIfTrue="1">
      <formula>OR($C$22="d",$C$22="e")</formula>
    </cfRule>
  </conditionalFormatting>
  <conditionalFormatting sqref="D24:D25">
    <cfRule type="expression" priority="7" dxfId="0" stopIfTrue="1">
      <formula>$C$42="a"</formula>
    </cfRule>
  </conditionalFormatting>
  <conditionalFormatting sqref="E24:E25">
    <cfRule type="expression" priority="8" dxfId="0" stopIfTrue="1">
      <formula>$C$42="b"</formula>
    </cfRule>
  </conditionalFormatting>
  <conditionalFormatting sqref="F24:F25">
    <cfRule type="expression" priority="9" dxfId="0" stopIfTrue="1">
      <formula>$C$42="c"</formula>
    </cfRule>
  </conditionalFormatting>
  <conditionalFormatting sqref="H24:H25">
    <cfRule type="expression" priority="10" dxfId="0" stopIfTrue="1">
      <formula>$C$42="d"</formula>
    </cfRule>
  </conditionalFormatting>
  <conditionalFormatting sqref="J24:J25">
    <cfRule type="expression" priority="11" dxfId="0" stopIfTrue="1">
      <formula>$C$42="e"</formula>
    </cfRule>
  </conditionalFormatting>
  <conditionalFormatting sqref="D47:D48">
    <cfRule type="expression" priority="12" dxfId="0" stopIfTrue="1">
      <formula>$C$65="a"</formula>
    </cfRule>
  </conditionalFormatting>
  <conditionalFormatting sqref="E47:E48">
    <cfRule type="expression" priority="13" dxfId="0" stopIfTrue="1">
      <formula>$C$65="b"</formula>
    </cfRule>
  </conditionalFormatting>
  <conditionalFormatting sqref="F47:F48">
    <cfRule type="expression" priority="14" dxfId="0" stopIfTrue="1">
      <formula>$C$65="c"</formula>
    </cfRule>
  </conditionalFormatting>
  <conditionalFormatting sqref="H47:H48">
    <cfRule type="expression" priority="15" dxfId="0" stopIfTrue="1">
      <formula>$C$65="d"</formula>
    </cfRule>
  </conditionalFormatting>
  <conditionalFormatting sqref="J47:J48">
    <cfRule type="expression" priority="16" dxfId="0" stopIfTrue="1">
      <formula>$C$65="e"</formula>
    </cfRule>
  </conditionalFormatting>
  <dataValidations count="3">
    <dataValidation type="list" allowBlank="1" showInputMessage="1" showErrorMessage="1" sqref="I8 I10 C56 G8 G50 I27 I29 I50 G27 I52 C13 C33">
      <formula1>$B$70:$B$71</formula1>
    </dataValidation>
    <dataValidation type="list" allowBlank="1" showInputMessage="1" showErrorMessage="1" sqref="C27:C32 C50:C55 C8:C12">
      <formula1>$A$70:$A$72</formula1>
    </dataValidation>
    <dataValidation type="list" allowBlank="1" showInputMessage="1" showErrorMessage="1" sqref="C17">
      <formula1>$C$70:$C$74</formula1>
    </dataValidation>
  </dataValidations>
  <printOptions/>
  <pageMargins left="0.75" right="0.75" top="1" bottom="1" header="0.512" footer="0.512"/>
  <pageSetup horizontalDpi="600" verticalDpi="600" orientation="landscape" paperSize="9" scale="73" r:id="rId2"/>
  <rowBreaks count="1" manualBreakCount="1">
    <brk id="43" max="9" man="1"/>
  </rowBreaks>
  <drawing r:id="rId1"/>
</worksheet>
</file>

<file path=xl/worksheets/sheet15.xml><?xml version="1.0" encoding="utf-8"?>
<worksheet xmlns="http://schemas.openxmlformats.org/spreadsheetml/2006/main" xmlns:r="http://schemas.openxmlformats.org/officeDocument/2006/relationships">
  <sheetPr codeName="Sheet13"/>
  <dimension ref="A1:N141"/>
  <sheetViews>
    <sheetView zoomScale="75" zoomScaleNormal="75" zoomScalePageLayoutView="0" workbookViewId="0" topLeftCell="A1">
      <selection activeCell="C7" sqref="C7"/>
    </sheetView>
  </sheetViews>
  <sheetFormatPr defaultColWidth="9.00390625" defaultRowHeight="13.5"/>
  <cols>
    <col min="1" max="1" width="11.75390625" style="0" customWidth="1"/>
    <col min="2" max="2" width="17.75390625" style="0" customWidth="1"/>
    <col min="3" max="3" width="5.375" style="0" customWidth="1"/>
    <col min="4" max="4" width="15.125" style="0" customWidth="1"/>
    <col min="5" max="5" width="14.125" style="0" customWidth="1"/>
    <col min="6" max="6" width="7.875" style="0" customWidth="1"/>
    <col min="7" max="7" width="14.625" style="0" customWidth="1"/>
    <col min="8" max="8" width="6.375" style="0" customWidth="1"/>
    <col min="9" max="9" width="28.625" style="0" customWidth="1"/>
    <col min="10" max="10" width="5.375" style="0" customWidth="1"/>
    <col min="11" max="11" width="15.375" style="0" customWidth="1"/>
    <col min="12" max="12" width="12.875" style="0" customWidth="1"/>
    <col min="13" max="13" width="5.375" style="0" customWidth="1"/>
    <col min="14" max="14" width="27.625" style="0" customWidth="1"/>
  </cols>
  <sheetData>
    <row r="1" ht="39" customHeight="1">
      <c r="A1" s="30"/>
    </row>
    <row r="2" spans="1:11" ht="17.25">
      <c r="A2" s="30" t="s">
        <v>574</v>
      </c>
      <c r="D2" s="812" t="s">
        <v>126</v>
      </c>
      <c r="E2" s="812"/>
      <c r="F2" s="812"/>
      <c r="G2" s="812"/>
      <c r="H2" s="812"/>
      <c r="I2" s="812"/>
      <c r="J2" s="812"/>
      <c r="K2" s="812"/>
    </row>
    <row r="3" spans="1:14" ht="14.25" thickBot="1">
      <c r="A3" s="336" t="s">
        <v>649</v>
      </c>
      <c r="N3" s="31" t="s">
        <v>968</v>
      </c>
    </row>
    <row r="4" spans="1:14" ht="13.5">
      <c r="A4" s="183" t="s">
        <v>128</v>
      </c>
      <c r="B4" s="189" t="s">
        <v>43</v>
      </c>
      <c r="C4" s="789" t="s">
        <v>763</v>
      </c>
      <c r="D4" s="839" t="s">
        <v>130</v>
      </c>
      <c r="E4" s="802"/>
      <c r="F4" s="801" t="s">
        <v>325</v>
      </c>
      <c r="G4" s="818"/>
      <c r="H4" s="802"/>
      <c r="I4" s="58" t="s">
        <v>326</v>
      </c>
      <c r="J4" s="194" t="s">
        <v>763</v>
      </c>
      <c r="K4" s="818" t="s">
        <v>870</v>
      </c>
      <c r="L4" s="802"/>
      <c r="M4" s="194" t="s">
        <v>763</v>
      </c>
      <c r="N4" s="82" t="s">
        <v>328</v>
      </c>
    </row>
    <row r="5" spans="1:14" ht="17.25" customHeight="1">
      <c r="A5" s="921" t="s">
        <v>330</v>
      </c>
      <c r="B5" s="226" t="s">
        <v>956</v>
      </c>
      <c r="C5" s="790"/>
      <c r="D5" s="867" t="s">
        <v>947</v>
      </c>
      <c r="E5" s="868"/>
      <c r="F5" s="868"/>
      <c r="G5" s="868"/>
      <c r="H5" s="868"/>
      <c r="I5" s="868"/>
      <c r="J5" s="797" t="s">
        <v>331</v>
      </c>
      <c r="K5" s="868"/>
      <c r="L5" s="868"/>
      <c r="M5" s="868"/>
      <c r="N5" s="874"/>
    </row>
    <row r="6" spans="1:14" ht="12.75" customHeight="1">
      <c r="A6" s="853"/>
      <c r="B6" s="397" t="s">
        <v>340</v>
      </c>
      <c r="C6" s="191"/>
      <c r="D6" s="85"/>
      <c r="E6" s="18"/>
      <c r="F6" s="18"/>
      <c r="G6" s="186"/>
      <c r="H6" s="186"/>
      <c r="I6" s="186"/>
      <c r="J6" s="227"/>
      <c r="K6" s="200"/>
      <c r="L6" s="200"/>
      <c r="M6" s="201"/>
      <c r="N6" s="202"/>
    </row>
    <row r="7" spans="1:14" ht="12.75" customHeight="1">
      <c r="A7" s="853"/>
      <c r="B7" s="412" t="s">
        <v>805</v>
      </c>
      <c r="C7" s="479"/>
      <c r="D7" s="85" t="s">
        <v>804</v>
      </c>
      <c r="E7" s="18"/>
      <c r="F7" s="18"/>
      <c r="G7" s="186"/>
      <c r="H7" s="186"/>
      <c r="I7" s="186"/>
      <c r="J7" s="227"/>
      <c r="K7" s="187"/>
      <c r="L7" s="187"/>
      <c r="M7" s="216"/>
      <c r="N7" s="195"/>
    </row>
    <row r="8" spans="1:14" ht="12.75" customHeight="1">
      <c r="A8" s="853"/>
      <c r="B8" s="413"/>
      <c r="C8" s="191"/>
      <c r="D8" s="85"/>
      <c r="E8" s="18"/>
      <c r="F8" s="18"/>
      <c r="G8" s="186"/>
      <c r="H8" s="186"/>
      <c r="I8" s="186"/>
      <c r="J8" s="227"/>
      <c r="K8" s="187"/>
      <c r="L8" s="187"/>
      <c r="M8" s="216"/>
      <c r="N8" s="195"/>
    </row>
    <row r="9" spans="1:14" ht="12.75" customHeight="1">
      <c r="A9" s="853"/>
      <c r="B9" s="190"/>
      <c r="C9" s="414"/>
      <c r="D9" s="85" t="s">
        <v>807</v>
      </c>
      <c r="E9" s="18"/>
      <c r="F9" s="18"/>
      <c r="G9" s="186"/>
      <c r="H9" s="186"/>
      <c r="I9" s="186"/>
      <c r="J9" s="227"/>
      <c r="K9" s="187"/>
      <c r="L9" s="187"/>
      <c r="M9" s="216"/>
      <c r="N9" s="195"/>
    </row>
    <row r="10" spans="1:14" ht="13.5" customHeight="1">
      <c r="A10" s="853"/>
      <c r="B10" s="119" t="s">
        <v>614</v>
      </c>
      <c r="C10" s="472"/>
      <c r="D10" s="869" t="s">
        <v>341</v>
      </c>
      <c r="E10" s="870"/>
      <c r="F10" s="870"/>
      <c r="G10" s="870"/>
      <c r="H10" s="870"/>
      <c r="I10" s="870"/>
      <c r="J10" s="473"/>
      <c r="K10" s="885" t="s">
        <v>141</v>
      </c>
      <c r="L10" s="934"/>
      <c r="M10" s="473"/>
      <c r="N10" s="86" t="s">
        <v>592</v>
      </c>
    </row>
    <row r="11" spans="1:14" ht="13.5" customHeight="1">
      <c r="A11" s="170"/>
      <c r="B11" s="85"/>
      <c r="C11" s="494"/>
      <c r="D11" s="869"/>
      <c r="E11" s="870"/>
      <c r="F11" s="870"/>
      <c r="G11" s="870"/>
      <c r="H11" s="870"/>
      <c r="I11" s="870"/>
      <c r="J11" s="40"/>
      <c r="K11" s="885"/>
      <c r="L11" s="934"/>
      <c r="M11" s="40"/>
      <c r="N11" s="86" t="s">
        <v>593</v>
      </c>
    </row>
    <row r="12" spans="1:14" ht="13.5">
      <c r="A12" s="66"/>
      <c r="B12" s="126"/>
      <c r="C12" s="472"/>
      <c r="D12" s="85" t="s">
        <v>342</v>
      </c>
      <c r="E12" s="18"/>
      <c r="F12" s="18"/>
      <c r="G12" s="18"/>
      <c r="H12" s="18"/>
      <c r="I12" s="18"/>
      <c r="J12" s="473"/>
      <c r="K12" s="86" t="s">
        <v>948</v>
      </c>
      <c r="L12" s="18"/>
      <c r="M12" s="40"/>
      <c r="N12" s="86"/>
    </row>
    <row r="13" spans="1:14" ht="13.5">
      <c r="A13" s="66"/>
      <c r="B13" s="126" t="s">
        <v>614</v>
      </c>
      <c r="C13" s="472"/>
      <c r="D13" s="85" t="s">
        <v>343</v>
      </c>
      <c r="E13" s="18"/>
      <c r="F13" s="18"/>
      <c r="G13" s="18"/>
      <c r="H13" s="18"/>
      <c r="I13" s="18"/>
      <c r="J13" s="40"/>
      <c r="K13" s="18" t="s">
        <v>949</v>
      </c>
      <c r="L13" s="18"/>
      <c r="M13" s="473"/>
      <c r="N13" s="909" t="s">
        <v>142</v>
      </c>
    </row>
    <row r="14" spans="1:14" ht="14.25" thickBot="1">
      <c r="A14" s="66"/>
      <c r="B14" s="126" t="s">
        <v>614</v>
      </c>
      <c r="C14" s="472"/>
      <c r="D14" s="85" t="s">
        <v>344</v>
      </c>
      <c r="E14" s="18"/>
      <c r="F14" s="18"/>
      <c r="G14" s="18"/>
      <c r="H14" s="18"/>
      <c r="I14" s="18"/>
      <c r="J14" s="40"/>
      <c r="K14" s="18"/>
      <c r="L14" s="18"/>
      <c r="M14" s="40"/>
      <c r="N14" s="909"/>
    </row>
    <row r="15" spans="1:14" ht="15" thickBot="1" thickTop="1">
      <c r="A15" s="66"/>
      <c r="B15" s="85"/>
      <c r="C15" s="480"/>
      <c r="D15" s="803" t="s">
        <v>640</v>
      </c>
      <c r="E15" s="804"/>
      <c r="F15" s="804"/>
      <c r="G15" s="804"/>
      <c r="H15" s="804"/>
      <c r="I15" s="805"/>
      <c r="J15" s="459"/>
      <c r="K15" s="162" t="s">
        <v>848</v>
      </c>
      <c r="L15" s="177"/>
      <c r="M15" s="40"/>
      <c r="N15" s="211"/>
    </row>
    <row r="16" spans="1:14" ht="15" thickBot="1" thickTop="1">
      <c r="A16" s="66"/>
      <c r="B16" s="85"/>
      <c r="C16" s="76"/>
      <c r="D16" s="871" t="s">
        <v>641</v>
      </c>
      <c r="E16" s="863"/>
      <c r="F16" s="863"/>
      <c r="G16" s="863"/>
      <c r="H16" s="499"/>
      <c r="I16" s="176" t="s">
        <v>954</v>
      </c>
      <c r="J16" s="40"/>
      <c r="K16" s="18"/>
      <c r="L16" s="18"/>
      <c r="M16" s="40"/>
      <c r="N16" s="433" t="s">
        <v>846</v>
      </c>
    </row>
    <row r="17" spans="1:14" ht="14.25" thickTop="1">
      <c r="A17" s="66"/>
      <c r="B17" s="122" t="s">
        <v>823</v>
      </c>
      <c r="C17" s="125">
        <f>IF(COUNTIF(C10:C14,"○")=0,"",COUNTIF(C10:C14,"○"))</f>
      </c>
      <c r="D17" s="403" t="s">
        <v>808</v>
      </c>
      <c r="E17" s="426"/>
      <c r="F17" s="426"/>
      <c r="G17" s="143"/>
      <c r="H17" s="18"/>
      <c r="I17" s="18"/>
      <c r="J17" s="40"/>
      <c r="K17" s="18"/>
      <c r="L17" s="18"/>
      <c r="M17" s="40"/>
      <c r="N17" s="86"/>
    </row>
    <row r="18" spans="1:14" ht="13.5">
      <c r="A18" s="66"/>
      <c r="B18" s="122" t="s">
        <v>824</v>
      </c>
      <c r="C18" s="125">
        <f>IF(AND(C17="",COUNTIF(C10:C14,"×")=0),"",COUNTIF(C10:C14,"×"))</f>
      </c>
      <c r="D18" s="104" t="s">
        <v>809</v>
      </c>
      <c r="E18" s="27"/>
      <c r="F18" s="27"/>
      <c r="G18" s="146"/>
      <c r="H18" s="18"/>
      <c r="I18" s="18"/>
      <c r="J18" s="40"/>
      <c r="K18" s="18"/>
      <c r="L18" s="18"/>
      <c r="M18" s="40"/>
      <c r="N18" s="86"/>
    </row>
    <row r="19" spans="1:14" ht="13.5">
      <c r="A19" s="66"/>
      <c r="B19" s="122" t="s">
        <v>825</v>
      </c>
      <c r="C19" s="193"/>
      <c r="D19" s="104" t="s">
        <v>635</v>
      </c>
      <c r="E19" s="27"/>
      <c r="F19" s="27"/>
      <c r="G19" s="146"/>
      <c r="H19" s="18"/>
      <c r="I19" s="18"/>
      <c r="J19" s="40"/>
      <c r="K19" s="18"/>
      <c r="L19" s="18"/>
      <c r="M19" s="40"/>
      <c r="N19" s="86"/>
    </row>
    <row r="20" spans="1:14" ht="14.25" thickBot="1">
      <c r="A20" s="66"/>
      <c r="B20" s="85"/>
      <c r="C20" s="76"/>
      <c r="D20" s="404" t="s">
        <v>735</v>
      </c>
      <c r="E20" s="427"/>
      <c r="F20" s="427"/>
      <c r="G20" s="147"/>
      <c r="H20" s="18"/>
      <c r="I20" s="18"/>
      <c r="J20" s="40"/>
      <c r="K20" s="18"/>
      <c r="L20" s="18"/>
      <c r="M20" s="40"/>
      <c r="N20" s="86"/>
    </row>
    <row r="21" spans="1:14" ht="14.25" thickTop="1">
      <c r="A21" s="66"/>
      <c r="B21" s="327" t="s">
        <v>634</v>
      </c>
      <c r="C21" s="185">
        <f>IF(OR(M10="○",M13="○"),"e",IF(OR(J10="○",J12="○",C7="×"),"d",IF(C15="○",$H$16,IF(C7="","",IF(OR(C18=4,C18=3),"d",IF(C18=2,"c",IF(C18=1,"b",IF(C18=0,"a",""))))))))</f>
      </c>
      <c r="D21" s="104"/>
      <c r="E21" s="27"/>
      <c r="F21" s="27"/>
      <c r="G21" s="18"/>
      <c r="H21" s="18"/>
      <c r="I21" s="18"/>
      <c r="J21" s="40"/>
      <c r="K21" s="18"/>
      <c r="L21" s="18"/>
      <c r="M21" s="40"/>
      <c r="N21" s="86"/>
    </row>
    <row r="22" spans="1:14" ht="14.25" thickBot="1">
      <c r="A22" s="66"/>
      <c r="B22" s="85"/>
      <c r="C22" s="76"/>
      <c r="D22" s="197"/>
      <c r="E22" s="233"/>
      <c r="F22" s="233"/>
      <c r="G22" s="94"/>
      <c r="H22" s="94"/>
      <c r="I22" s="94"/>
      <c r="J22" s="95"/>
      <c r="K22" s="94"/>
      <c r="L22" s="94"/>
      <c r="M22" s="95"/>
      <c r="N22" s="96"/>
    </row>
    <row r="23" spans="1:14" ht="13.5">
      <c r="A23" s="205"/>
      <c r="B23" s="173"/>
      <c r="C23" s="789" t="s">
        <v>763</v>
      </c>
      <c r="D23" s="839" t="s">
        <v>130</v>
      </c>
      <c r="E23" s="802"/>
      <c r="F23" s="801" t="s">
        <v>345</v>
      </c>
      <c r="G23" s="818"/>
      <c r="H23" s="802"/>
      <c r="I23" s="449" t="s">
        <v>326</v>
      </c>
      <c r="J23" s="194" t="s">
        <v>763</v>
      </c>
      <c r="K23" s="801" t="s">
        <v>870</v>
      </c>
      <c r="L23" s="802"/>
      <c r="M23" s="55" t="s">
        <v>763</v>
      </c>
      <c r="N23" s="120" t="s">
        <v>869</v>
      </c>
    </row>
    <row r="24" spans="1:14" ht="13.5" customHeight="1">
      <c r="A24" s="206"/>
      <c r="B24" s="165" t="s">
        <v>956</v>
      </c>
      <c r="C24" s="862"/>
      <c r="D24" s="891" t="s">
        <v>353</v>
      </c>
      <c r="E24" s="865"/>
      <c r="F24" s="864" t="s">
        <v>354</v>
      </c>
      <c r="G24" s="865"/>
      <c r="H24" s="866"/>
      <c r="I24" s="450" t="s">
        <v>312</v>
      </c>
      <c r="J24" s="864" t="s">
        <v>355</v>
      </c>
      <c r="K24" s="865"/>
      <c r="L24" s="866"/>
      <c r="M24" s="864" t="s">
        <v>356</v>
      </c>
      <c r="N24" s="890"/>
    </row>
    <row r="25" spans="1:14" ht="13.5" customHeight="1">
      <c r="A25" s="206"/>
      <c r="B25" s="397" t="s">
        <v>346</v>
      </c>
      <c r="C25" s="213"/>
      <c r="D25" s="18" t="s">
        <v>146</v>
      </c>
      <c r="E25" s="18"/>
      <c r="F25" s="18"/>
      <c r="G25" s="198"/>
      <c r="H25" s="198"/>
      <c r="I25" s="451"/>
      <c r="J25" s="460"/>
      <c r="K25" s="187"/>
      <c r="L25" s="461"/>
      <c r="M25" s="216"/>
      <c r="N25" s="195"/>
    </row>
    <row r="26" spans="1:14" ht="13.5" customHeight="1">
      <c r="A26" s="170"/>
      <c r="B26" s="85"/>
      <c r="C26" s="472"/>
      <c r="D26" s="810" t="s">
        <v>347</v>
      </c>
      <c r="E26" s="810"/>
      <c r="F26" s="810"/>
      <c r="G26" s="810"/>
      <c r="H26" s="810"/>
      <c r="I26" s="810"/>
      <c r="J26" s="473"/>
      <c r="K26" s="810" t="s">
        <v>141</v>
      </c>
      <c r="L26" s="811"/>
      <c r="M26" s="473"/>
      <c r="N26" s="86" t="s">
        <v>592</v>
      </c>
    </row>
    <row r="27" spans="1:14" ht="13.5">
      <c r="A27" s="170"/>
      <c r="B27" s="165"/>
      <c r="C27" s="472"/>
      <c r="D27" s="810" t="s">
        <v>348</v>
      </c>
      <c r="E27" s="810"/>
      <c r="F27" s="810"/>
      <c r="G27" s="810"/>
      <c r="H27" s="810"/>
      <c r="I27" s="810"/>
      <c r="J27" s="462"/>
      <c r="K27" s="932"/>
      <c r="L27" s="933"/>
      <c r="M27" s="40"/>
      <c r="N27" s="86" t="s">
        <v>593</v>
      </c>
    </row>
    <row r="28" spans="1:14" ht="13.5" customHeight="1" thickBot="1">
      <c r="A28" s="66"/>
      <c r="B28" s="85"/>
      <c r="C28" s="472"/>
      <c r="D28" s="18" t="s">
        <v>349</v>
      </c>
      <c r="E28" s="18"/>
      <c r="F28" s="18"/>
      <c r="G28" s="18"/>
      <c r="H28" s="18"/>
      <c r="I28" s="18"/>
      <c r="J28" s="40"/>
      <c r="K28" s="149"/>
      <c r="L28" s="431"/>
      <c r="M28" s="38"/>
      <c r="N28" s="86"/>
    </row>
    <row r="29" spans="1:14" ht="13.5" customHeight="1" thickBot="1" thickTop="1">
      <c r="A29" s="66"/>
      <c r="B29" s="85"/>
      <c r="C29" s="472"/>
      <c r="D29" s="870" t="s">
        <v>768</v>
      </c>
      <c r="E29" s="870"/>
      <c r="F29" s="870"/>
      <c r="G29" s="870"/>
      <c r="H29" s="870"/>
      <c r="I29" s="870"/>
      <c r="J29" s="463"/>
      <c r="K29" s="162" t="s">
        <v>848</v>
      </c>
      <c r="L29" s="177"/>
      <c r="M29" s="473"/>
      <c r="N29" s="907" t="s">
        <v>142</v>
      </c>
    </row>
    <row r="30" spans="1:14" ht="14.25" customHeight="1" thickTop="1">
      <c r="A30" s="66"/>
      <c r="B30" s="85"/>
      <c r="C30" s="472"/>
      <c r="D30" s="885" t="s">
        <v>350</v>
      </c>
      <c r="E30" s="885"/>
      <c r="F30" s="885"/>
      <c r="G30" s="800"/>
      <c r="H30" s="800"/>
      <c r="I30" s="800"/>
      <c r="J30" s="63"/>
      <c r="K30" s="18"/>
      <c r="L30" s="19"/>
      <c r="M30" s="36"/>
      <c r="N30" s="907"/>
    </row>
    <row r="31" spans="1:14" ht="14.25" thickBot="1">
      <c r="A31" s="66"/>
      <c r="B31" s="85"/>
      <c r="C31" s="472"/>
      <c r="D31" s="18" t="s">
        <v>351</v>
      </c>
      <c r="E31" s="18"/>
      <c r="F31" s="18"/>
      <c r="G31" s="18"/>
      <c r="H31" s="18"/>
      <c r="I31" s="18"/>
      <c r="J31" s="40"/>
      <c r="K31" s="18"/>
      <c r="L31" s="19"/>
      <c r="M31" s="40"/>
      <c r="N31" s="211"/>
    </row>
    <row r="32" spans="1:14" ht="13.5" customHeight="1" thickBot="1" thickTop="1">
      <c r="A32" s="66"/>
      <c r="B32" s="85"/>
      <c r="C32" s="472"/>
      <c r="D32" s="870" t="s">
        <v>352</v>
      </c>
      <c r="E32" s="870"/>
      <c r="F32" s="870"/>
      <c r="G32" s="870"/>
      <c r="H32" s="870"/>
      <c r="I32" s="870"/>
      <c r="J32" s="463"/>
      <c r="K32" s="18"/>
      <c r="L32" s="19"/>
      <c r="M32" s="40"/>
      <c r="N32" s="162" t="s">
        <v>846</v>
      </c>
    </row>
    <row r="33" spans="1:14" ht="13.5" customHeight="1" thickTop="1">
      <c r="A33" s="66"/>
      <c r="B33" s="85"/>
      <c r="C33" s="192"/>
      <c r="D33" s="870"/>
      <c r="E33" s="870"/>
      <c r="F33" s="870"/>
      <c r="G33" s="870"/>
      <c r="H33" s="870"/>
      <c r="I33" s="870"/>
      <c r="J33" s="463"/>
      <c r="K33" s="18"/>
      <c r="L33" s="19"/>
      <c r="M33" s="40"/>
      <c r="N33" s="86"/>
    </row>
    <row r="34" spans="1:14" ht="14.25" thickBot="1">
      <c r="A34" s="66"/>
      <c r="B34" s="85"/>
      <c r="C34" s="480"/>
      <c r="D34" s="803" t="s">
        <v>640</v>
      </c>
      <c r="E34" s="804"/>
      <c r="F34" s="804"/>
      <c r="G34" s="804"/>
      <c r="H34" s="804"/>
      <c r="I34" s="805"/>
      <c r="J34" s="40"/>
      <c r="K34" s="18"/>
      <c r="L34" s="19"/>
      <c r="M34" s="40"/>
      <c r="N34" s="86"/>
    </row>
    <row r="35" spans="1:14" ht="15" thickBot="1" thickTop="1">
      <c r="A35" s="66"/>
      <c r="B35" s="85"/>
      <c r="C35" s="76"/>
      <c r="D35" s="863" t="s">
        <v>641</v>
      </c>
      <c r="E35" s="863"/>
      <c r="F35" s="863"/>
      <c r="G35" s="863"/>
      <c r="H35" s="499"/>
      <c r="I35" s="176" t="s">
        <v>954</v>
      </c>
      <c r="J35" s="40"/>
      <c r="K35" s="18"/>
      <c r="L35" s="19"/>
      <c r="M35" s="40"/>
      <c r="N35" s="86"/>
    </row>
    <row r="36" spans="1:14" ht="15" thickBot="1" thickTop="1">
      <c r="A36" s="66"/>
      <c r="B36" s="85"/>
      <c r="C36" s="76"/>
      <c r="D36" s="17"/>
      <c r="E36" s="17"/>
      <c r="F36" s="17"/>
      <c r="G36" s="17"/>
      <c r="H36" s="203"/>
      <c r="I36" s="18"/>
      <c r="J36" s="40"/>
      <c r="K36" s="18"/>
      <c r="L36" s="19"/>
      <c r="M36" s="40"/>
      <c r="N36" s="86"/>
    </row>
    <row r="37" spans="1:14" ht="14.25" thickTop="1">
      <c r="A37" s="66"/>
      <c r="B37" s="122" t="s">
        <v>823</v>
      </c>
      <c r="C37" s="125">
        <f>IF(AND(C38="",COUNTIF(C26:C32,"○")=0),"",COUNTIF(C26:C32,"○"))</f>
      </c>
      <c r="D37" s="144" t="s">
        <v>316</v>
      </c>
      <c r="E37" s="144"/>
      <c r="F37" s="144"/>
      <c r="G37" s="144"/>
      <c r="H37" s="143"/>
      <c r="I37" s="11"/>
      <c r="J37" s="447"/>
      <c r="K37" s="18"/>
      <c r="L37" s="19"/>
      <c r="M37" s="40"/>
      <c r="N37" s="86"/>
    </row>
    <row r="38" spans="1:14" ht="13.5">
      <c r="A38" s="66"/>
      <c r="B38" s="122" t="s">
        <v>824</v>
      </c>
      <c r="C38" s="125">
        <f>IF(COUNTIF(C26:C32,"×")=0,"",COUNTIF(C26:C32,"×"))</f>
      </c>
      <c r="D38" s="18" t="s">
        <v>317</v>
      </c>
      <c r="E38" s="18"/>
      <c r="F38" s="18"/>
      <c r="G38" s="18"/>
      <c r="H38" s="146"/>
      <c r="I38" s="18"/>
      <c r="J38" s="40"/>
      <c r="K38" s="18"/>
      <c r="L38" s="19"/>
      <c r="M38" s="40"/>
      <c r="N38" s="86"/>
    </row>
    <row r="39" spans="1:14" ht="13.5">
      <c r="A39" s="66"/>
      <c r="B39" s="122" t="s">
        <v>825</v>
      </c>
      <c r="C39" s="193"/>
      <c r="D39" s="18" t="s">
        <v>318</v>
      </c>
      <c r="E39" s="18"/>
      <c r="F39" s="18"/>
      <c r="G39" s="18"/>
      <c r="H39" s="146"/>
      <c r="I39" s="18"/>
      <c r="J39" s="40"/>
      <c r="K39" s="18"/>
      <c r="L39" s="19"/>
      <c r="M39" s="40"/>
      <c r="N39" s="86"/>
    </row>
    <row r="40" spans="1:14" ht="14.25" thickBot="1">
      <c r="A40" s="66"/>
      <c r="B40" s="85"/>
      <c r="C40" s="76"/>
      <c r="D40" s="18" t="s">
        <v>319</v>
      </c>
      <c r="E40" s="18"/>
      <c r="F40" s="18"/>
      <c r="G40" s="18"/>
      <c r="H40" s="147"/>
      <c r="I40" s="18"/>
      <c r="J40" s="40"/>
      <c r="K40" s="18"/>
      <c r="L40" s="19"/>
      <c r="M40" s="40"/>
      <c r="N40" s="86"/>
    </row>
    <row r="41" spans="1:14" ht="14.25" thickTop="1">
      <c r="A41" s="66"/>
      <c r="B41" s="123" t="s">
        <v>826</v>
      </c>
      <c r="C41" s="125">
        <f>C37</f>
      </c>
      <c r="D41" s="171" t="s">
        <v>829</v>
      </c>
      <c r="E41" s="171"/>
      <c r="F41" s="171"/>
      <c r="G41" s="144"/>
      <c r="H41" s="144"/>
      <c r="I41" s="144"/>
      <c r="J41" s="40"/>
      <c r="K41" s="18"/>
      <c r="L41" s="19"/>
      <c r="M41" s="40"/>
      <c r="N41" s="86"/>
    </row>
    <row r="42" spans="1:14" ht="13.5">
      <c r="A42" s="66"/>
      <c r="B42" s="123" t="s">
        <v>827</v>
      </c>
      <c r="C42" s="75">
        <f>IF(SUM(C37:C38)=0,"",SUM(C37:C38))</f>
      </c>
      <c r="D42" s="139" t="s">
        <v>633</v>
      </c>
      <c r="E42" s="139"/>
      <c r="F42" s="139"/>
      <c r="G42" s="18"/>
      <c r="H42" s="18"/>
      <c r="I42" s="18"/>
      <c r="J42" s="40"/>
      <c r="K42" s="18"/>
      <c r="L42" s="19"/>
      <c r="M42" s="40"/>
      <c r="N42" s="86"/>
    </row>
    <row r="43" spans="1:14" ht="13.5">
      <c r="A43" s="66"/>
      <c r="B43" s="123" t="s">
        <v>828</v>
      </c>
      <c r="C43" s="77">
        <f>IF(ISERROR(C41/C42)=TRUE,"",ROUNDDOWN(C41/C42,2))</f>
      </c>
      <c r="D43" s="139" t="s">
        <v>830</v>
      </c>
      <c r="E43" s="139"/>
      <c r="F43" s="139"/>
      <c r="G43" s="18"/>
      <c r="H43" s="18"/>
      <c r="I43" s="18"/>
      <c r="J43" s="40"/>
      <c r="K43" s="18"/>
      <c r="L43" s="19"/>
      <c r="M43" s="40"/>
      <c r="N43" s="86"/>
    </row>
    <row r="44" spans="1:14" ht="14.25" thickBot="1">
      <c r="A44" s="66"/>
      <c r="B44" s="123" t="s">
        <v>631</v>
      </c>
      <c r="C44" s="185">
        <f>IF(OR(M26="○",M29="○"),"e",IF(J26="○","d",IF(C34="○",H35,IF(C43="","",IF(C42&lt;=2,"c",IF(C43&lt;=0.6,"d",IF(C43&lt;0.8,"c",IF(C43&lt;0.9,"b","a"))))))))</f>
      </c>
      <c r="D44" s="172" t="s">
        <v>632</v>
      </c>
      <c r="E44" s="172"/>
      <c r="F44" s="172"/>
      <c r="G44" s="149"/>
      <c r="H44" s="149"/>
      <c r="I44" s="149"/>
      <c r="J44" s="40"/>
      <c r="K44" s="18"/>
      <c r="L44" s="19"/>
      <c r="M44" s="40"/>
      <c r="N44" s="86"/>
    </row>
    <row r="45" spans="1:14" ht="15" thickBot="1" thickTop="1">
      <c r="A45" s="67"/>
      <c r="B45" s="93"/>
      <c r="C45" s="96"/>
      <c r="D45" s="94"/>
      <c r="E45" s="94"/>
      <c r="F45" s="94"/>
      <c r="G45" s="94"/>
      <c r="H45" s="212"/>
      <c r="I45" s="94"/>
      <c r="J45" s="95"/>
      <c r="K45" s="94"/>
      <c r="L45" s="138"/>
      <c r="M45" s="95"/>
      <c r="N45" s="96"/>
    </row>
    <row r="46" spans="1:14" ht="13.5">
      <c r="A46" s="18"/>
      <c r="B46" s="18"/>
      <c r="C46" s="18"/>
      <c r="D46" s="18"/>
      <c r="E46" s="18"/>
      <c r="F46" s="18"/>
      <c r="G46" s="18"/>
      <c r="H46" s="45"/>
      <c r="I46" s="18"/>
      <c r="J46" s="18"/>
      <c r="K46" s="18"/>
      <c r="L46" s="18"/>
      <c r="M46" s="18"/>
      <c r="N46" s="18"/>
    </row>
    <row r="47" spans="1:14" ht="13.5">
      <c r="A47" s="18"/>
      <c r="B47" s="18"/>
      <c r="C47" s="18"/>
      <c r="D47" s="18"/>
      <c r="E47" s="18"/>
      <c r="F47" s="18"/>
      <c r="G47" s="18"/>
      <c r="H47" s="45"/>
      <c r="I47" s="18"/>
      <c r="J47" s="18"/>
      <c r="K47" s="18"/>
      <c r="L47" s="18"/>
      <c r="M47" s="18"/>
      <c r="N47" s="18"/>
    </row>
    <row r="48" spans="1:14" ht="13.5">
      <c r="A48" s="18"/>
      <c r="B48" s="18"/>
      <c r="C48" s="18"/>
      <c r="D48" s="18"/>
      <c r="E48" s="18"/>
      <c r="F48" s="18"/>
      <c r="G48" s="18"/>
      <c r="H48" s="45"/>
      <c r="I48" s="18"/>
      <c r="J48" s="18"/>
      <c r="K48" s="18"/>
      <c r="L48" s="18"/>
      <c r="M48" s="18"/>
      <c r="N48" s="18"/>
    </row>
    <row r="49" spans="1:14" ht="17.25">
      <c r="A49" t="s">
        <v>575</v>
      </c>
      <c r="B49" s="18"/>
      <c r="C49" s="18"/>
      <c r="D49" s="812" t="s">
        <v>126</v>
      </c>
      <c r="E49" s="812"/>
      <c r="F49" s="812"/>
      <c r="G49" s="812"/>
      <c r="H49" s="812"/>
      <c r="I49" s="812"/>
      <c r="J49" s="812"/>
      <c r="K49" s="812"/>
      <c r="L49" s="18"/>
      <c r="M49" s="18"/>
      <c r="N49" s="18"/>
    </row>
    <row r="50" spans="1:14" ht="14.25" thickBot="1">
      <c r="A50" s="336" t="s">
        <v>649</v>
      </c>
      <c r="N50" s="31" t="s">
        <v>968</v>
      </c>
    </row>
    <row r="51" spans="1:14" ht="13.5">
      <c r="A51" s="183" t="s">
        <v>128</v>
      </c>
      <c r="B51" s="228" t="s">
        <v>43</v>
      </c>
      <c r="C51" s="886" t="s">
        <v>763</v>
      </c>
      <c r="D51" s="839" t="s">
        <v>130</v>
      </c>
      <c r="E51" s="802"/>
      <c r="F51" s="801" t="s">
        <v>325</v>
      </c>
      <c r="G51" s="818"/>
      <c r="H51" s="802"/>
      <c r="I51" s="58" t="s">
        <v>326</v>
      </c>
      <c r="J51" s="194" t="s">
        <v>763</v>
      </c>
      <c r="K51" s="801" t="s">
        <v>327</v>
      </c>
      <c r="L51" s="802"/>
      <c r="M51" s="194" t="s">
        <v>763</v>
      </c>
      <c r="N51" s="82" t="s">
        <v>328</v>
      </c>
    </row>
    <row r="52" spans="1:14" ht="14.25" customHeight="1">
      <c r="A52" s="872" t="s">
        <v>330</v>
      </c>
      <c r="B52" s="39"/>
      <c r="C52" s="887"/>
      <c r="D52" s="867" t="s">
        <v>353</v>
      </c>
      <c r="E52" s="798"/>
      <c r="F52" s="797" t="s">
        <v>354</v>
      </c>
      <c r="G52" s="868"/>
      <c r="H52" s="798"/>
      <c r="I52" s="452" t="s">
        <v>312</v>
      </c>
      <c r="J52" s="797" t="s">
        <v>355</v>
      </c>
      <c r="K52" s="868"/>
      <c r="L52" s="798"/>
      <c r="M52" s="797" t="s">
        <v>356</v>
      </c>
      <c r="N52" s="874"/>
    </row>
    <row r="53" spans="1:14" ht="14.25" customHeight="1">
      <c r="A53" s="873"/>
      <c r="B53" s="11" t="s">
        <v>959</v>
      </c>
      <c r="C53" s="222"/>
      <c r="D53" s="85" t="s">
        <v>146</v>
      </c>
      <c r="E53" s="18"/>
      <c r="F53" s="18"/>
      <c r="G53" s="186"/>
      <c r="H53" s="186"/>
      <c r="I53" s="186"/>
      <c r="J53" s="227"/>
      <c r="K53" s="186"/>
      <c r="L53" s="464"/>
      <c r="M53" s="227"/>
      <c r="N53" s="221"/>
    </row>
    <row r="54" spans="1:14" ht="13.5" customHeight="1">
      <c r="A54" s="873"/>
      <c r="B54" s="18"/>
      <c r="C54" s="481"/>
      <c r="D54" s="869" t="s">
        <v>358</v>
      </c>
      <c r="E54" s="870"/>
      <c r="F54" s="870"/>
      <c r="G54" s="870"/>
      <c r="H54" s="870"/>
      <c r="I54" s="870"/>
      <c r="J54" s="473"/>
      <c r="K54" s="810" t="s">
        <v>141</v>
      </c>
      <c r="L54" s="811"/>
      <c r="M54" s="473"/>
      <c r="N54" s="86" t="s">
        <v>592</v>
      </c>
    </row>
    <row r="55" spans="1:14" ht="13.5">
      <c r="A55" s="873"/>
      <c r="B55" s="18"/>
      <c r="C55" s="481"/>
      <c r="D55" s="85" t="s">
        <v>359</v>
      </c>
      <c r="E55" s="18"/>
      <c r="F55" s="18"/>
      <c r="G55" s="18"/>
      <c r="H55" s="18"/>
      <c r="I55" s="18"/>
      <c r="J55" s="40"/>
      <c r="K55" s="810"/>
      <c r="L55" s="811"/>
      <c r="M55" s="36"/>
      <c r="N55" s="86" t="s">
        <v>593</v>
      </c>
    </row>
    <row r="56" spans="1:14" ht="14.25" thickBot="1">
      <c r="A56" s="66"/>
      <c r="B56" s="18"/>
      <c r="C56" s="481"/>
      <c r="D56" s="85" t="s">
        <v>360</v>
      </c>
      <c r="E56" s="18"/>
      <c r="F56" s="18"/>
      <c r="G56" s="18"/>
      <c r="H56" s="18"/>
      <c r="I56" s="18"/>
      <c r="J56" s="40"/>
      <c r="K56" s="18"/>
      <c r="L56" s="19"/>
      <c r="M56" s="38"/>
      <c r="N56" s="86"/>
    </row>
    <row r="57" spans="1:14" ht="15" thickBot="1" thickTop="1">
      <c r="A57" s="66"/>
      <c r="B57" s="398" t="s">
        <v>357</v>
      </c>
      <c r="C57" s="481"/>
      <c r="D57" s="85" t="s">
        <v>361</v>
      </c>
      <c r="E57" s="18"/>
      <c r="F57" s="18"/>
      <c r="G57" s="18"/>
      <c r="H57" s="18"/>
      <c r="I57" s="18"/>
      <c r="J57" s="40"/>
      <c r="K57" s="162" t="s">
        <v>848</v>
      </c>
      <c r="L57" s="177"/>
      <c r="M57" s="473"/>
      <c r="N57" s="909" t="s">
        <v>142</v>
      </c>
    </row>
    <row r="58" spans="1:14" ht="14.25" thickTop="1">
      <c r="A58" s="66"/>
      <c r="B58" s="18"/>
      <c r="C58" s="481"/>
      <c r="D58" s="104" t="s">
        <v>362</v>
      </c>
      <c r="E58" s="27"/>
      <c r="F58" s="27"/>
      <c r="G58" s="18"/>
      <c r="H58" s="18"/>
      <c r="I58" s="18"/>
      <c r="J58" s="40"/>
      <c r="K58" s="18"/>
      <c r="L58" s="19"/>
      <c r="M58" s="36"/>
      <c r="N58" s="909"/>
    </row>
    <row r="59" spans="1:14" ht="14.25" thickBot="1">
      <c r="A59" s="66"/>
      <c r="B59" s="18"/>
      <c r="C59" s="481"/>
      <c r="D59" s="104" t="s">
        <v>363</v>
      </c>
      <c r="E59" s="27"/>
      <c r="F59" s="27"/>
      <c r="G59" s="18"/>
      <c r="H59" s="18"/>
      <c r="I59" s="18"/>
      <c r="J59" s="40"/>
      <c r="K59" s="18"/>
      <c r="L59" s="19"/>
      <c r="M59" s="40"/>
      <c r="N59" s="86"/>
    </row>
    <row r="60" spans="1:14" ht="13.5" customHeight="1" thickBot="1" thickTop="1">
      <c r="A60" s="66"/>
      <c r="B60" s="18"/>
      <c r="C60" s="481"/>
      <c r="D60" s="880" t="s">
        <v>364</v>
      </c>
      <c r="E60" s="881"/>
      <c r="F60" s="881"/>
      <c r="G60" s="881"/>
      <c r="H60" s="881"/>
      <c r="I60" s="881"/>
      <c r="J60" s="465"/>
      <c r="K60" s="18"/>
      <c r="L60" s="19"/>
      <c r="M60" s="16"/>
      <c r="N60" s="162" t="s">
        <v>846</v>
      </c>
    </row>
    <row r="61" spans="1:14" ht="13.5" customHeight="1" thickTop="1">
      <c r="A61" s="66"/>
      <c r="B61" s="18"/>
      <c r="C61" s="481"/>
      <c r="D61" s="880" t="s">
        <v>694</v>
      </c>
      <c r="E61" s="881"/>
      <c r="F61" s="881"/>
      <c r="G61" s="881"/>
      <c r="H61" s="881"/>
      <c r="I61" s="881"/>
      <c r="J61" s="465"/>
      <c r="K61" s="18"/>
      <c r="L61" s="19"/>
      <c r="M61" s="40"/>
      <c r="N61" s="86"/>
    </row>
    <row r="62" spans="1:14" ht="13.5" customHeight="1">
      <c r="A62" s="66"/>
      <c r="B62" s="18"/>
      <c r="C62" s="44"/>
      <c r="D62" s="880"/>
      <c r="E62" s="881"/>
      <c r="F62" s="881"/>
      <c r="G62" s="881"/>
      <c r="H62" s="881"/>
      <c r="I62" s="881"/>
      <c r="J62" s="465"/>
      <c r="K62" s="18"/>
      <c r="L62" s="19"/>
      <c r="M62" s="40"/>
      <c r="N62" s="86"/>
    </row>
    <row r="63" spans="1:14" ht="13.5">
      <c r="A63" s="66"/>
      <c r="B63" s="18"/>
      <c r="C63" s="481"/>
      <c r="D63" s="104" t="s">
        <v>695</v>
      </c>
      <c r="E63" s="27"/>
      <c r="F63" s="27"/>
      <c r="G63" s="18"/>
      <c r="H63" s="18"/>
      <c r="I63" s="18"/>
      <c r="J63" s="40"/>
      <c r="K63" s="18"/>
      <c r="L63" s="19"/>
      <c r="M63" s="40"/>
      <c r="N63" s="86"/>
    </row>
    <row r="64" spans="1:14" ht="13.5" customHeight="1">
      <c r="A64" s="66"/>
      <c r="B64" s="18"/>
      <c r="C64" s="481"/>
      <c r="D64" s="880" t="s">
        <v>1085</v>
      </c>
      <c r="E64" s="881"/>
      <c r="F64" s="881"/>
      <c r="G64" s="881"/>
      <c r="H64" s="881"/>
      <c r="I64" s="881"/>
      <c r="J64" s="465"/>
      <c r="K64" s="18"/>
      <c r="L64" s="19"/>
      <c r="M64" s="40"/>
      <c r="N64" s="86"/>
    </row>
    <row r="65" spans="1:14" ht="13.5" customHeight="1">
      <c r="A65" s="66"/>
      <c r="B65" s="18"/>
      <c r="C65" s="44"/>
      <c r="D65" s="880"/>
      <c r="E65" s="881"/>
      <c r="F65" s="881"/>
      <c r="G65" s="881"/>
      <c r="H65" s="881"/>
      <c r="I65" s="881"/>
      <c r="J65" s="465"/>
      <c r="K65" s="18"/>
      <c r="L65" s="19"/>
      <c r="M65" s="40"/>
      <c r="N65" s="86"/>
    </row>
    <row r="66" spans="1:14" ht="13.5">
      <c r="A66" s="66"/>
      <c r="B66" s="18"/>
      <c r="C66" s="481"/>
      <c r="D66" s="85" t="s">
        <v>697</v>
      </c>
      <c r="E66" s="18"/>
      <c r="F66" s="18"/>
      <c r="G66" s="18"/>
      <c r="H66" s="18"/>
      <c r="I66" s="18"/>
      <c r="J66" s="40"/>
      <c r="K66" s="18"/>
      <c r="L66" s="19"/>
      <c r="M66" s="40"/>
      <c r="N66" s="86"/>
    </row>
    <row r="67" spans="1:14" ht="14.25" thickBot="1">
      <c r="A67" s="66"/>
      <c r="B67" s="18"/>
      <c r="C67" s="482"/>
      <c r="D67" s="803" t="s">
        <v>640</v>
      </c>
      <c r="E67" s="804"/>
      <c r="F67" s="804"/>
      <c r="G67" s="804"/>
      <c r="H67" s="804"/>
      <c r="I67" s="805"/>
      <c r="J67" s="40"/>
      <c r="K67" s="18"/>
      <c r="L67" s="19"/>
      <c r="M67" s="40"/>
      <c r="N67" s="86"/>
    </row>
    <row r="68" spans="1:14" ht="15" thickBot="1" thickTop="1">
      <c r="A68" s="66"/>
      <c r="B68" s="18"/>
      <c r="C68" s="40"/>
      <c r="D68" s="871" t="s">
        <v>641</v>
      </c>
      <c r="E68" s="863"/>
      <c r="F68" s="863"/>
      <c r="G68" s="863"/>
      <c r="H68" s="499"/>
      <c r="I68" s="176" t="s">
        <v>954</v>
      </c>
      <c r="J68" s="40"/>
      <c r="K68" s="18"/>
      <c r="L68" s="19"/>
      <c r="M68" s="40"/>
      <c r="N68" s="86"/>
    </row>
    <row r="69" spans="1:14" ht="15" thickBot="1" thickTop="1">
      <c r="A69" s="66"/>
      <c r="B69" s="18"/>
      <c r="C69" s="40"/>
      <c r="D69" s="85"/>
      <c r="E69" s="18"/>
      <c r="F69" s="18"/>
      <c r="G69" s="18"/>
      <c r="H69" s="45"/>
      <c r="I69" s="18"/>
      <c r="J69" s="40"/>
      <c r="K69" s="18"/>
      <c r="L69" s="19"/>
      <c r="M69" s="40"/>
      <c r="N69" s="86"/>
    </row>
    <row r="70" spans="1:14" ht="14.25" thickTop="1">
      <c r="A70" s="66"/>
      <c r="B70" s="137" t="s">
        <v>823</v>
      </c>
      <c r="C70" s="117">
        <f>IF(AND(C71="",COUNTIF(C54:C66,"○")=0),"",COUNTIF(C54:C66,"○"))</f>
      </c>
      <c r="D70" s="142" t="s">
        <v>316</v>
      </c>
      <c r="E70" s="144"/>
      <c r="F70" s="144"/>
      <c r="G70" s="144"/>
      <c r="H70" s="143"/>
      <c r="I70" s="18"/>
      <c r="J70" s="40"/>
      <c r="K70" s="18"/>
      <c r="L70" s="19"/>
      <c r="M70" s="40"/>
      <c r="N70" s="86"/>
    </row>
    <row r="71" spans="1:14" ht="13.5">
      <c r="A71" s="66"/>
      <c r="B71" s="137" t="s">
        <v>824</v>
      </c>
      <c r="C71" s="117">
        <f>IF(COUNTIF(C54:C66,"×")=0,"",COUNTIF(C54:C66,"×"))</f>
      </c>
      <c r="D71" s="85" t="s">
        <v>317</v>
      </c>
      <c r="E71" s="18"/>
      <c r="F71" s="18"/>
      <c r="G71" s="18"/>
      <c r="H71" s="146"/>
      <c r="I71" s="18"/>
      <c r="J71" s="40"/>
      <c r="K71" s="18"/>
      <c r="L71" s="19"/>
      <c r="M71" s="40"/>
      <c r="N71" s="86"/>
    </row>
    <row r="72" spans="1:14" ht="13.5">
      <c r="A72" s="66"/>
      <c r="B72" s="137" t="s">
        <v>825</v>
      </c>
      <c r="C72" s="223"/>
      <c r="D72" s="85" t="s">
        <v>318</v>
      </c>
      <c r="E72" s="18"/>
      <c r="F72" s="18"/>
      <c r="G72" s="18"/>
      <c r="H72" s="146"/>
      <c r="I72" s="18"/>
      <c r="J72" s="40"/>
      <c r="K72" s="18"/>
      <c r="L72" s="19"/>
      <c r="M72" s="40"/>
      <c r="N72" s="86"/>
    </row>
    <row r="73" spans="1:14" ht="14.25" thickBot="1">
      <c r="A73" s="66"/>
      <c r="B73" s="137"/>
      <c r="C73" s="8"/>
      <c r="D73" s="85" t="s">
        <v>319</v>
      </c>
      <c r="E73" s="18"/>
      <c r="F73" s="18"/>
      <c r="G73" s="18"/>
      <c r="H73" s="147"/>
      <c r="I73" s="18"/>
      <c r="J73" s="40"/>
      <c r="K73" s="18"/>
      <c r="L73" s="19"/>
      <c r="M73" s="40"/>
      <c r="N73" s="86"/>
    </row>
    <row r="74" spans="1:14" ht="14.25" thickTop="1">
      <c r="A74" s="66"/>
      <c r="B74" s="9" t="s">
        <v>826</v>
      </c>
      <c r="C74" s="117">
        <f>C70</f>
      </c>
      <c r="D74" s="145" t="s">
        <v>829</v>
      </c>
      <c r="E74" s="171"/>
      <c r="F74" s="171"/>
      <c r="G74" s="144"/>
      <c r="H74" s="144"/>
      <c r="I74" s="144"/>
      <c r="J74" s="40"/>
      <c r="K74" s="18"/>
      <c r="L74" s="19"/>
      <c r="M74" s="40"/>
      <c r="N74" s="86"/>
    </row>
    <row r="75" spans="1:14" ht="13.5">
      <c r="A75" s="66"/>
      <c r="B75" s="9" t="s">
        <v>827</v>
      </c>
      <c r="C75" s="2">
        <f>IF(SUM(C70:C71)=0,"",SUM(C70:C71))</f>
      </c>
      <c r="D75" s="92" t="s">
        <v>633</v>
      </c>
      <c r="E75" s="139"/>
      <c r="F75" s="139"/>
      <c r="G75" s="18"/>
      <c r="H75" s="18"/>
      <c r="I75" s="18"/>
      <c r="J75" s="40"/>
      <c r="K75" s="18"/>
      <c r="L75" s="19"/>
      <c r="M75" s="40"/>
      <c r="N75" s="86"/>
    </row>
    <row r="76" spans="1:14" ht="13.5">
      <c r="A76" s="66"/>
      <c r="B76" s="9" t="s">
        <v>828</v>
      </c>
      <c r="C76" s="224">
        <f>IF(ISERROR(C74/C75)=TRUE,"",ROUNDDOWN(C74/C75,2))</f>
      </c>
      <c r="D76" s="92" t="s">
        <v>830</v>
      </c>
      <c r="E76" s="139"/>
      <c r="F76" s="139"/>
      <c r="G76" s="18"/>
      <c r="H76" s="18"/>
      <c r="I76" s="18"/>
      <c r="J76" s="40"/>
      <c r="K76" s="18"/>
      <c r="L76" s="19"/>
      <c r="M76" s="40"/>
      <c r="N76" s="86"/>
    </row>
    <row r="77" spans="1:14" ht="14.25" thickBot="1">
      <c r="A77" s="66"/>
      <c r="B77" s="9" t="s">
        <v>631</v>
      </c>
      <c r="C77" s="225">
        <f>IF(OR(M54="○",M57="○"),"e",IF(J54="○","d",IF(C67="○",H68,IF(C76="","",IF(C75&lt;=2,"c",IF(C76&lt;=0.6,"d",IF(C76&lt;0.8,"c",IF(C76&lt;0.9,"b","a"))))))))</f>
      </c>
      <c r="D77" s="148" t="s">
        <v>632</v>
      </c>
      <c r="E77" s="172"/>
      <c r="F77" s="172"/>
      <c r="G77" s="149"/>
      <c r="H77" s="149"/>
      <c r="I77" s="149"/>
      <c r="J77" s="40"/>
      <c r="K77" s="18"/>
      <c r="L77" s="19"/>
      <c r="M77" s="40"/>
      <c r="N77" s="86"/>
    </row>
    <row r="78" spans="1:14" ht="15" thickBot="1" thickTop="1">
      <c r="A78" s="66"/>
      <c r="B78" s="61"/>
      <c r="C78" s="36"/>
      <c r="D78" s="93"/>
      <c r="E78" s="94"/>
      <c r="F78" s="94"/>
      <c r="G78" s="94"/>
      <c r="H78" s="212"/>
      <c r="I78" s="94"/>
      <c r="J78" s="95"/>
      <c r="K78" s="94"/>
      <c r="L78" s="138"/>
      <c r="M78" s="95"/>
      <c r="N78" s="86"/>
    </row>
    <row r="79" spans="1:14" ht="13.5">
      <c r="A79" s="205"/>
      <c r="B79" s="173"/>
      <c r="C79" s="789" t="s">
        <v>763</v>
      </c>
      <c r="D79" s="839" t="s">
        <v>130</v>
      </c>
      <c r="E79" s="802"/>
      <c r="F79" s="801" t="s">
        <v>345</v>
      </c>
      <c r="G79" s="818"/>
      <c r="H79" s="802"/>
      <c r="I79" s="449" t="s">
        <v>326</v>
      </c>
      <c r="J79" s="194" t="s">
        <v>763</v>
      </c>
      <c r="K79" s="801" t="s">
        <v>327</v>
      </c>
      <c r="L79" s="802"/>
      <c r="M79" s="230" t="s">
        <v>763</v>
      </c>
      <c r="N79" s="178" t="s">
        <v>328</v>
      </c>
    </row>
    <row r="80" spans="1:14" ht="13.5" customHeight="1">
      <c r="A80" s="204"/>
      <c r="B80" s="165" t="s">
        <v>959</v>
      </c>
      <c r="C80" s="790"/>
      <c r="D80" s="867" t="s">
        <v>353</v>
      </c>
      <c r="E80" s="798"/>
      <c r="F80" s="935" t="s">
        <v>354</v>
      </c>
      <c r="G80" s="936"/>
      <c r="H80" s="937"/>
      <c r="I80" s="56" t="s">
        <v>312</v>
      </c>
      <c r="J80" s="797" t="s">
        <v>355</v>
      </c>
      <c r="K80" s="868"/>
      <c r="L80" s="798"/>
      <c r="M80" s="797" t="s">
        <v>356</v>
      </c>
      <c r="N80" s="874"/>
    </row>
    <row r="81" spans="1:14" ht="13.5" customHeight="1">
      <c r="A81" s="204"/>
      <c r="B81" s="165"/>
      <c r="C81" s="217"/>
      <c r="D81" s="85" t="s">
        <v>146</v>
      </c>
      <c r="E81" s="18"/>
      <c r="F81" s="18"/>
      <c r="G81" s="219"/>
      <c r="H81" s="219"/>
      <c r="I81" s="186"/>
      <c r="J81" s="227"/>
      <c r="K81" s="186"/>
      <c r="L81" s="464"/>
      <c r="M81" s="188"/>
      <c r="N81" s="231"/>
    </row>
    <row r="82" spans="1:14" ht="13.5" customHeight="1">
      <c r="A82" s="204"/>
      <c r="B82" s="165"/>
      <c r="C82" s="472"/>
      <c r="D82" s="869" t="s">
        <v>358</v>
      </c>
      <c r="E82" s="870"/>
      <c r="F82" s="870"/>
      <c r="G82" s="870"/>
      <c r="H82" s="870"/>
      <c r="I82" s="870"/>
      <c r="J82" s="473"/>
      <c r="K82" s="810" t="s">
        <v>141</v>
      </c>
      <c r="L82" s="811"/>
      <c r="M82" s="473"/>
      <c r="N82" s="86" t="s">
        <v>592</v>
      </c>
    </row>
    <row r="83" spans="1:14" ht="15" customHeight="1">
      <c r="A83" s="204"/>
      <c r="B83" s="165"/>
      <c r="C83" s="472"/>
      <c r="D83" s="809" t="s">
        <v>699</v>
      </c>
      <c r="E83" s="810"/>
      <c r="F83" s="810"/>
      <c r="G83" s="810"/>
      <c r="H83" s="810"/>
      <c r="I83" s="810"/>
      <c r="J83" s="40"/>
      <c r="K83" s="885"/>
      <c r="L83" s="934"/>
      <c r="M83" s="36"/>
      <c r="N83" s="86" t="s">
        <v>593</v>
      </c>
    </row>
    <row r="84" spans="1:14" ht="15" customHeight="1" thickBot="1">
      <c r="A84" s="204"/>
      <c r="B84" s="165"/>
      <c r="C84" s="192"/>
      <c r="D84" s="809"/>
      <c r="E84" s="810"/>
      <c r="F84" s="810"/>
      <c r="G84" s="810"/>
      <c r="H84" s="810"/>
      <c r="I84" s="810"/>
      <c r="J84" s="462"/>
      <c r="K84" s="199"/>
      <c r="L84" s="453"/>
      <c r="M84" s="40"/>
      <c r="N84" s="86"/>
    </row>
    <row r="85" spans="1:14" ht="15" customHeight="1" thickBot="1" thickTop="1">
      <c r="A85" s="204"/>
      <c r="B85" s="397" t="s">
        <v>698</v>
      </c>
      <c r="C85" s="192"/>
      <c r="D85" s="809"/>
      <c r="E85" s="810"/>
      <c r="F85" s="810"/>
      <c r="G85" s="810"/>
      <c r="H85" s="810"/>
      <c r="I85" s="810"/>
      <c r="J85" s="462"/>
      <c r="K85" s="162" t="s">
        <v>848</v>
      </c>
      <c r="L85" s="309"/>
      <c r="M85" s="473"/>
      <c r="N85" s="909" t="s">
        <v>142</v>
      </c>
    </row>
    <row r="86" spans="1:14" ht="13.5" customHeight="1" thickTop="1">
      <c r="A86" s="170"/>
      <c r="B86" s="165"/>
      <c r="C86" s="472"/>
      <c r="D86" s="85" t="s">
        <v>700</v>
      </c>
      <c r="E86" s="18"/>
      <c r="F86" s="18"/>
      <c r="G86" s="18"/>
      <c r="H86" s="18"/>
      <c r="I86" s="18"/>
      <c r="J86" s="40"/>
      <c r="K86" s="18"/>
      <c r="L86" s="19"/>
      <c r="M86" s="40"/>
      <c r="N86" s="909"/>
    </row>
    <row r="87" spans="1:14" ht="13.5" customHeight="1" thickBot="1">
      <c r="A87" s="170"/>
      <c r="B87" s="85"/>
      <c r="C87" s="472"/>
      <c r="D87" s="809" t="s">
        <v>701</v>
      </c>
      <c r="E87" s="810"/>
      <c r="F87" s="810"/>
      <c r="G87" s="810"/>
      <c r="H87" s="810"/>
      <c r="I87" s="810"/>
      <c r="J87" s="463"/>
      <c r="K87" s="18"/>
      <c r="L87" s="19"/>
      <c r="M87" s="40"/>
      <c r="N87" s="86"/>
    </row>
    <row r="88" spans="1:14" ht="13.5" customHeight="1" thickBot="1" thickTop="1">
      <c r="A88" s="170"/>
      <c r="B88" s="85"/>
      <c r="C88" s="229"/>
      <c r="D88" s="809"/>
      <c r="E88" s="810"/>
      <c r="F88" s="810"/>
      <c r="G88" s="810"/>
      <c r="H88" s="810"/>
      <c r="I88" s="810"/>
      <c r="J88" s="463"/>
      <c r="K88" s="18"/>
      <c r="L88" s="19"/>
      <c r="M88" s="16"/>
      <c r="N88" s="162" t="s">
        <v>846</v>
      </c>
    </row>
    <row r="89" spans="1:14" ht="14.25" customHeight="1" thickTop="1">
      <c r="A89" s="170"/>
      <c r="B89" s="85"/>
      <c r="C89" s="472"/>
      <c r="D89" s="799" t="s">
        <v>702</v>
      </c>
      <c r="E89" s="885"/>
      <c r="F89" s="885"/>
      <c r="G89" s="800"/>
      <c r="H89" s="800"/>
      <c r="I89" s="800"/>
      <c r="J89" s="63"/>
      <c r="K89" s="18"/>
      <c r="L89" s="19"/>
      <c r="M89" s="40"/>
      <c r="N89" s="86"/>
    </row>
    <row r="90" spans="1:14" ht="13.5">
      <c r="A90" s="66"/>
      <c r="B90" s="85"/>
      <c r="C90" s="472"/>
      <c r="D90" s="85" t="s">
        <v>703</v>
      </c>
      <c r="E90" s="18"/>
      <c r="F90" s="18"/>
      <c r="G90" s="18"/>
      <c r="H90" s="18"/>
      <c r="I90" s="18"/>
      <c r="J90" s="40"/>
      <c r="K90" s="18"/>
      <c r="L90" s="19"/>
      <c r="M90" s="40"/>
      <c r="N90" s="86"/>
    </row>
    <row r="91" spans="1:14" ht="13.5" customHeight="1">
      <c r="A91" s="66"/>
      <c r="B91" s="85"/>
      <c r="C91" s="472"/>
      <c r="D91" s="869" t="s">
        <v>704</v>
      </c>
      <c r="E91" s="870"/>
      <c r="F91" s="870"/>
      <c r="G91" s="870"/>
      <c r="H91" s="870"/>
      <c r="I91" s="870"/>
      <c r="J91" s="463"/>
      <c r="K91" s="18"/>
      <c r="L91" s="19"/>
      <c r="M91" s="40"/>
      <c r="N91" s="86"/>
    </row>
    <row r="92" spans="1:14" ht="13.5" customHeight="1">
      <c r="A92" s="66"/>
      <c r="B92" s="85"/>
      <c r="C92" s="472"/>
      <c r="D92" s="869" t="s">
        <v>705</v>
      </c>
      <c r="E92" s="870"/>
      <c r="F92" s="870"/>
      <c r="G92" s="870"/>
      <c r="H92" s="870"/>
      <c r="I92" s="870"/>
      <c r="J92" s="463"/>
      <c r="K92" s="18"/>
      <c r="L92" s="19"/>
      <c r="M92" s="40"/>
      <c r="N92" s="86"/>
    </row>
    <row r="93" spans="1:14" ht="13.5" customHeight="1">
      <c r="A93" s="66"/>
      <c r="B93" s="85"/>
      <c r="C93" s="192"/>
      <c r="D93" s="869"/>
      <c r="E93" s="870"/>
      <c r="F93" s="870"/>
      <c r="G93" s="870"/>
      <c r="H93" s="870"/>
      <c r="I93" s="870"/>
      <c r="J93" s="463"/>
      <c r="K93" s="18"/>
      <c r="L93" s="19"/>
      <c r="M93" s="40"/>
      <c r="N93" s="86"/>
    </row>
    <row r="94" spans="1:14" ht="13.5" customHeight="1">
      <c r="A94" s="66"/>
      <c r="B94" s="85"/>
      <c r="C94" s="472"/>
      <c r="D94" s="869" t="s">
        <v>1086</v>
      </c>
      <c r="E94" s="870"/>
      <c r="F94" s="870"/>
      <c r="G94" s="870"/>
      <c r="H94" s="870"/>
      <c r="I94" s="870"/>
      <c r="J94" s="463"/>
      <c r="K94" s="18"/>
      <c r="L94" s="19"/>
      <c r="M94" s="40"/>
      <c r="N94" s="86"/>
    </row>
    <row r="95" spans="1:14" ht="13.5" customHeight="1">
      <c r="A95" s="66"/>
      <c r="B95" s="85"/>
      <c r="C95" s="192"/>
      <c r="D95" s="869"/>
      <c r="E95" s="870"/>
      <c r="F95" s="870"/>
      <c r="G95" s="870"/>
      <c r="H95" s="870"/>
      <c r="I95" s="870"/>
      <c r="J95" s="463"/>
      <c r="K95" s="18"/>
      <c r="L95" s="19"/>
      <c r="M95" s="40"/>
      <c r="N95" s="86"/>
    </row>
    <row r="96" spans="1:14" ht="14.25" thickBot="1">
      <c r="A96" s="66"/>
      <c r="B96" s="85"/>
      <c r="C96" s="480"/>
      <c r="D96" s="803" t="s">
        <v>640</v>
      </c>
      <c r="E96" s="804"/>
      <c r="F96" s="804"/>
      <c r="G96" s="804"/>
      <c r="H96" s="804"/>
      <c r="I96" s="805"/>
      <c r="J96" s="40"/>
      <c r="K96" s="18"/>
      <c r="L96" s="19"/>
      <c r="M96" s="40"/>
      <c r="N96" s="86"/>
    </row>
    <row r="97" spans="1:14" ht="15" thickBot="1" thickTop="1">
      <c r="A97" s="66"/>
      <c r="B97" s="85"/>
      <c r="C97" s="76"/>
      <c r="D97" s="871" t="s">
        <v>641</v>
      </c>
      <c r="E97" s="863"/>
      <c r="F97" s="863"/>
      <c r="G97" s="863"/>
      <c r="H97" s="499"/>
      <c r="I97" s="176" t="s">
        <v>954</v>
      </c>
      <c r="J97" s="40"/>
      <c r="K97" s="18"/>
      <c r="L97" s="19"/>
      <c r="M97" s="40"/>
      <c r="N97" s="86"/>
    </row>
    <row r="98" spans="1:14" ht="15" thickBot="1" thickTop="1">
      <c r="A98" s="66"/>
      <c r="B98" s="85"/>
      <c r="C98" s="218"/>
      <c r="D98" s="85"/>
      <c r="E98" s="18"/>
      <c r="F98" s="18"/>
      <c r="G98" s="18"/>
      <c r="H98" s="18"/>
      <c r="I98" s="18"/>
      <c r="J98" s="40"/>
      <c r="K98" s="18"/>
      <c r="L98" s="19"/>
      <c r="M98" s="40"/>
      <c r="N98" s="86"/>
    </row>
    <row r="99" spans="1:14" ht="14.25" customHeight="1" thickTop="1">
      <c r="A99" s="66"/>
      <c r="B99" s="122" t="s">
        <v>823</v>
      </c>
      <c r="C99" s="125">
        <f>IF(AND(C100="",COUNTIF(C82:C94,"○")=0),"",COUNTIF(C82:C94,"○"))</f>
      </c>
      <c r="D99" s="142" t="s">
        <v>316</v>
      </c>
      <c r="E99" s="144"/>
      <c r="F99" s="144"/>
      <c r="G99" s="144"/>
      <c r="H99" s="143"/>
      <c r="I99" s="11"/>
      <c r="J99" s="447"/>
      <c r="K99" s="18"/>
      <c r="L99" s="19"/>
      <c r="M99" s="40"/>
      <c r="N99" s="86"/>
    </row>
    <row r="100" spans="1:14" ht="13.5">
      <c r="A100" s="66"/>
      <c r="B100" s="122" t="s">
        <v>824</v>
      </c>
      <c r="C100" s="125">
        <f>IF(COUNTIF(C82:C94,"×")=0,"",COUNTIF(C82:C94,"×"))</f>
      </c>
      <c r="D100" s="85" t="s">
        <v>317</v>
      </c>
      <c r="E100" s="18"/>
      <c r="F100" s="18"/>
      <c r="G100" s="18"/>
      <c r="H100" s="146"/>
      <c r="I100" s="18"/>
      <c r="J100" s="40"/>
      <c r="K100" s="18"/>
      <c r="L100" s="19"/>
      <c r="M100" s="40"/>
      <c r="N100" s="86"/>
    </row>
    <row r="101" spans="1:14" ht="13.5">
      <c r="A101" s="66"/>
      <c r="B101" s="122" t="s">
        <v>825</v>
      </c>
      <c r="C101" s="193"/>
      <c r="D101" s="85" t="s">
        <v>318</v>
      </c>
      <c r="E101" s="18"/>
      <c r="F101" s="18"/>
      <c r="G101" s="18"/>
      <c r="H101" s="146"/>
      <c r="I101" s="18"/>
      <c r="J101" s="40"/>
      <c r="K101" s="18"/>
      <c r="L101" s="19"/>
      <c r="M101" s="40"/>
      <c r="N101" s="86"/>
    </row>
    <row r="102" spans="1:14" ht="14.25" thickBot="1">
      <c r="A102" s="66"/>
      <c r="B102" s="70"/>
      <c r="C102" s="76"/>
      <c r="D102" s="85" t="s">
        <v>319</v>
      </c>
      <c r="E102" s="18"/>
      <c r="F102" s="18"/>
      <c r="G102" s="18"/>
      <c r="H102" s="147"/>
      <c r="I102" s="18"/>
      <c r="J102" s="40"/>
      <c r="K102" s="18"/>
      <c r="L102" s="19"/>
      <c r="M102" s="40"/>
      <c r="N102" s="86"/>
    </row>
    <row r="103" spans="1:14" ht="14.25" thickTop="1">
      <c r="A103" s="66"/>
      <c r="B103" s="123" t="s">
        <v>826</v>
      </c>
      <c r="C103" s="125">
        <f>C99</f>
      </c>
      <c r="D103" s="145" t="s">
        <v>829</v>
      </c>
      <c r="E103" s="171"/>
      <c r="F103" s="171"/>
      <c r="G103" s="144"/>
      <c r="H103" s="144"/>
      <c r="I103" s="144"/>
      <c r="J103" s="40"/>
      <c r="K103" s="18"/>
      <c r="L103" s="19"/>
      <c r="M103" s="40"/>
      <c r="N103" s="86"/>
    </row>
    <row r="104" spans="1:14" ht="13.5">
      <c r="A104" s="66"/>
      <c r="B104" s="123" t="s">
        <v>827</v>
      </c>
      <c r="C104" s="75">
        <f>IF(SUM(C99:C100)=0,"",SUM(C99:C100))</f>
      </c>
      <c r="D104" s="92" t="s">
        <v>633</v>
      </c>
      <c r="E104" s="139"/>
      <c r="F104" s="139"/>
      <c r="G104" s="18"/>
      <c r="H104" s="18"/>
      <c r="I104" s="18"/>
      <c r="J104" s="40"/>
      <c r="K104" s="18"/>
      <c r="L104" s="19"/>
      <c r="M104" s="40"/>
      <c r="N104" s="86"/>
    </row>
    <row r="105" spans="1:14" ht="13.5">
      <c r="A105" s="66"/>
      <c r="B105" s="123" t="s">
        <v>828</v>
      </c>
      <c r="C105" s="77">
        <f>IF(ISERROR(C103/C104)=TRUE,"",ROUNDDOWN(C103/C104,2))</f>
      </c>
      <c r="D105" s="92" t="s">
        <v>830</v>
      </c>
      <c r="E105" s="139"/>
      <c r="F105" s="139"/>
      <c r="G105" s="18"/>
      <c r="H105" s="18"/>
      <c r="I105" s="18"/>
      <c r="J105" s="40"/>
      <c r="K105" s="18"/>
      <c r="L105" s="19"/>
      <c r="M105" s="40"/>
      <c r="N105" s="86"/>
    </row>
    <row r="106" spans="1:14" ht="14.25" thickBot="1">
      <c r="A106" s="66"/>
      <c r="B106" s="123" t="s">
        <v>631</v>
      </c>
      <c r="C106" s="185">
        <f>IF(OR(M82="○",M85="○"),"e",IF(J82="○","d",IF(C96="○",H97,IF(C105="","",IF(C104&lt;=2,"c",IF(C105&lt;=0.6,"d",IF(C105&lt;0.8,"c",IF(C105&lt;0.9,"b","a"))))))))</f>
      </c>
      <c r="D106" s="148" t="s">
        <v>632</v>
      </c>
      <c r="E106" s="172"/>
      <c r="F106" s="172"/>
      <c r="G106" s="149"/>
      <c r="H106" s="149"/>
      <c r="I106" s="149"/>
      <c r="J106" s="40"/>
      <c r="K106" s="18"/>
      <c r="L106" s="19"/>
      <c r="M106" s="40"/>
      <c r="N106" s="86"/>
    </row>
    <row r="107" spans="1:14" ht="15" thickBot="1" thickTop="1">
      <c r="A107" s="67"/>
      <c r="B107" s="93"/>
      <c r="C107" s="96"/>
      <c r="D107" s="93"/>
      <c r="E107" s="94"/>
      <c r="F107" s="94"/>
      <c r="G107" s="94"/>
      <c r="H107" s="212"/>
      <c r="I107" s="94"/>
      <c r="J107" s="95"/>
      <c r="K107" s="94"/>
      <c r="L107" s="138"/>
      <c r="M107" s="95"/>
      <c r="N107" s="96"/>
    </row>
    <row r="108" spans="1:14" ht="13.5">
      <c r="A108" s="18"/>
      <c r="B108" s="18"/>
      <c r="C108" s="18"/>
      <c r="D108" s="18"/>
      <c r="E108" s="18"/>
      <c r="F108" s="18"/>
      <c r="G108" s="18"/>
      <c r="H108" s="45"/>
      <c r="I108" s="18"/>
      <c r="J108" s="18"/>
      <c r="K108" s="18"/>
      <c r="L108" s="18"/>
      <c r="M108" s="18"/>
      <c r="N108" s="18"/>
    </row>
    <row r="109" spans="1:14" ht="17.25">
      <c r="A109" t="s">
        <v>576</v>
      </c>
      <c r="B109" s="18"/>
      <c r="C109" s="18"/>
      <c r="D109" s="812" t="s">
        <v>126</v>
      </c>
      <c r="E109" s="812"/>
      <c r="F109" s="812"/>
      <c r="G109" s="812"/>
      <c r="H109" s="812"/>
      <c r="I109" s="812"/>
      <c r="J109" s="812"/>
      <c r="K109" s="812"/>
      <c r="L109" s="18"/>
      <c r="M109" s="18"/>
      <c r="N109" s="18"/>
    </row>
    <row r="110" spans="1:14" ht="14.25" thickBot="1">
      <c r="A110" s="336" t="s">
        <v>649</v>
      </c>
      <c r="N110" s="31" t="s">
        <v>968</v>
      </c>
    </row>
    <row r="111" spans="1:14" ht="13.5">
      <c r="A111" s="235" t="s">
        <v>128</v>
      </c>
      <c r="B111" s="164" t="s">
        <v>43</v>
      </c>
      <c r="C111" s="878" t="s">
        <v>763</v>
      </c>
      <c r="D111" s="839" t="s">
        <v>130</v>
      </c>
      <c r="E111" s="802"/>
      <c r="F111" s="801" t="s">
        <v>345</v>
      </c>
      <c r="G111" s="818"/>
      <c r="H111" s="802"/>
      <c r="I111" s="449" t="s">
        <v>326</v>
      </c>
      <c r="J111" s="194" t="s">
        <v>763</v>
      </c>
      <c r="K111" s="801" t="s">
        <v>327</v>
      </c>
      <c r="L111" s="802"/>
      <c r="M111" s="194" t="s">
        <v>763</v>
      </c>
      <c r="N111" s="178" t="s">
        <v>328</v>
      </c>
    </row>
    <row r="112" spans="1:14" ht="13.5" customHeight="1">
      <c r="A112" s="85"/>
      <c r="B112" s="69"/>
      <c r="C112" s="879"/>
      <c r="D112" s="867" t="s">
        <v>353</v>
      </c>
      <c r="E112" s="798"/>
      <c r="F112" s="935" t="s">
        <v>354</v>
      </c>
      <c r="G112" s="936"/>
      <c r="H112" s="937"/>
      <c r="I112" s="56" t="s">
        <v>312</v>
      </c>
      <c r="J112" s="797" t="s">
        <v>355</v>
      </c>
      <c r="K112" s="868"/>
      <c r="L112" s="798"/>
      <c r="M112" s="797" t="s">
        <v>356</v>
      </c>
      <c r="N112" s="874"/>
    </row>
    <row r="113" spans="1:14" ht="13.5" customHeight="1">
      <c r="A113" s="875" t="s">
        <v>330</v>
      </c>
      <c r="B113" s="167" t="s">
        <v>332</v>
      </c>
      <c r="C113" s="209"/>
      <c r="D113" s="876"/>
      <c r="E113" s="877"/>
      <c r="F113" s="877"/>
      <c r="G113" s="877"/>
      <c r="H113" s="877"/>
      <c r="I113" s="877"/>
      <c r="J113" s="466"/>
      <c r="K113" s="232"/>
      <c r="L113" s="467"/>
      <c r="M113" s="321"/>
      <c r="N113" s="239"/>
    </row>
    <row r="114" spans="1:14" ht="13.5" customHeight="1" thickBot="1">
      <c r="A114" s="875"/>
      <c r="B114" s="167"/>
      <c r="C114" s="207"/>
      <c r="D114" s="809" t="s">
        <v>960</v>
      </c>
      <c r="E114" s="810"/>
      <c r="F114" s="810"/>
      <c r="G114" s="810"/>
      <c r="H114" s="810"/>
      <c r="I114" s="810"/>
      <c r="J114" s="473"/>
      <c r="K114" s="810" t="s">
        <v>143</v>
      </c>
      <c r="L114" s="811"/>
      <c r="M114" s="473"/>
      <c r="N114" s="86" t="s">
        <v>592</v>
      </c>
    </row>
    <row r="115" spans="1:14" ht="13.5" customHeight="1" thickBot="1" thickTop="1">
      <c r="A115" s="875"/>
      <c r="B115" s="236" t="s">
        <v>961</v>
      </c>
      <c r="C115" s="483"/>
      <c r="D115" s="208"/>
      <c r="E115" s="62"/>
      <c r="F115" s="62"/>
      <c r="G115" s="62"/>
      <c r="H115" s="62"/>
      <c r="I115" s="62"/>
      <c r="J115" s="320"/>
      <c r="K115" s="810"/>
      <c r="L115" s="811"/>
      <c r="M115" s="322"/>
      <c r="N115" s="86" t="s">
        <v>593</v>
      </c>
    </row>
    <row r="116" spans="1:14" ht="13.5" customHeight="1" thickBot="1" thickTop="1">
      <c r="A116" s="875"/>
      <c r="B116" s="167"/>
      <c r="C116" s="207"/>
      <c r="D116" s="208"/>
      <c r="E116" s="62"/>
      <c r="F116" s="400"/>
      <c r="G116" s="62"/>
      <c r="H116" s="62"/>
      <c r="I116" s="62"/>
      <c r="J116" s="462"/>
      <c r="K116" s="199"/>
      <c r="L116" s="453"/>
      <c r="M116" s="38"/>
      <c r="N116" s="86"/>
    </row>
    <row r="117" spans="1:14" ht="13.5" customHeight="1" thickBot="1" thickTop="1">
      <c r="A117" s="85"/>
      <c r="B117" s="397" t="s">
        <v>365</v>
      </c>
      <c r="C117" s="399"/>
      <c r="D117" s="18"/>
      <c r="E117" s="18"/>
      <c r="F117" s="424" t="s">
        <v>806</v>
      </c>
      <c r="G117" s="43"/>
      <c r="H117" s="328"/>
      <c r="I117" s="18"/>
      <c r="J117" s="40"/>
      <c r="K117" s="162" t="s">
        <v>848</v>
      </c>
      <c r="L117" s="309"/>
      <c r="M117" s="473"/>
      <c r="N117" s="909" t="s">
        <v>142</v>
      </c>
    </row>
    <row r="118" spans="1:14" ht="13.5" customHeight="1" thickTop="1">
      <c r="A118" s="165"/>
      <c r="B118" s="70"/>
      <c r="C118" s="237"/>
      <c r="D118" s="196"/>
      <c r="E118" s="24"/>
      <c r="F118" s="24"/>
      <c r="G118" s="18"/>
      <c r="H118" s="24"/>
      <c r="I118" s="24"/>
      <c r="J118" s="463"/>
      <c r="K118" s="18"/>
      <c r="L118" s="19"/>
      <c r="M118" s="40"/>
      <c r="N118" s="909"/>
    </row>
    <row r="119" spans="1:14" ht="13.5" customHeight="1" thickBot="1">
      <c r="A119" s="165"/>
      <c r="B119" s="70"/>
      <c r="C119" s="483"/>
      <c r="D119" s="57" t="s">
        <v>346</v>
      </c>
      <c r="E119" s="18">
        <f>IF(C119="○","×　按分率","")</f>
      </c>
      <c r="F119" s="492"/>
      <c r="G119" s="18">
        <f>IF(C119="○","％       =","")</f>
      </c>
      <c r="H119" s="405">
        <f>IF(C119="○",ROUNDDOWN(C43*F119/100,3),"")</f>
      </c>
      <c r="I119" s="20"/>
      <c r="J119" s="63"/>
      <c r="K119" s="18"/>
      <c r="L119" s="19"/>
      <c r="M119" s="40"/>
      <c r="N119" s="86"/>
    </row>
    <row r="120" spans="1:14" ht="15" thickBot="1" thickTop="1">
      <c r="A120" s="85"/>
      <c r="B120" s="70"/>
      <c r="C120" s="209"/>
      <c r="D120" s="85"/>
      <c r="E120" s="18"/>
      <c r="F120" s="18"/>
      <c r="G120" s="27"/>
      <c r="H120" s="18"/>
      <c r="I120" s="18"/>
      <c r="J120" s="40"/>
      <c r="K120" s="18"/>
      <c r="L120" s="19"/>
      <c r="M120" s="16"/>
      <c r="N120" s="162" t="s">
        <v>846</v>
      </c>
    </row>
    <row r="121" spans="1:14" ht="13.5" customHeight="1" thickTop="1">
      <c r="A121" s="85"/>
      <c r="B121" s="70"/>
      <c r="C121" s="483"/>
      <c r="D121" s="196" t="s">
        <v>357</v>
      </c>
      <c r="E121" s="18">
        <f>IF(C121="○","×　按分率","")</f>
      </c>
      <c r="F121" s="493"/>
      <c r="G121" s="18">
        <f>IF(C121="○","％       =","")</f>
      </c>
      <c r="H121" s="405">
        <f>IF(C121="○",ROUNDDOWN(C76*F121/100,3),"")</f>
      </c>
      <c r="I121" s="24"/>
      <c r="J121" s="463"/>
      <c r="K121" s="18"/>
      <c r="L121" s="19"/>
      <c r="M121" s="40"/>
      <c r="N121" s="86"/>
    </row>
    <row r="122" spans="1:14" ht="13.5" customHeight="1">
      <c r="A122" s="85"/>
      <c r="B122" s="70"/>
      <c r="C122" s="207"/>
      <c r="D122" s="196"/>
      <c r="E122" s="24"/>
      <c r="F122" s="24"/>
      <c r="G122" s="24"/>
      <c r="H122" s="24"/>
      <c r="I122" s="24"/>
      <c r="J122" s="463"/>
      <c r="K122" s="18"/>
      <c r="L122" s="19"/>
      <c r="M122" s="40"/>
      <c r="N122" s="86"/>
    </row>
    <row r="123" spans="1:14" ht="13.5" customHeight="1">
      <c r="A123" s="85"/>
      <c r="B123" s="70"/>
      <c r="C123" s="483"/>
      <c r="D123" s="196" t="s">
        <v>698</v>
      </c>
      <c r="E123" s="18">
        <f>IF(C123="○","×　按分率","")</f>
      </c>
      <c r="F123" s="493"/>
      <c r="G123" s="18">
        <f>IF(C123="○","％       =","")</f>
      </c>
      <c r="H123" s="405">
        <f>IF(C123="○",ROUNDDOWN(C105*F123/100,3),"")</f>
      </c>
      <c r="I123" s="24"/>
      <c r="J123" s="463"/>
      <c r="K123" s="18"/>
      <c r="L123" s="19"/>
      <c r="M123" s="40"/>
      <c r="N123" s="86"/>
    </row>
    <row r="124" spans="1:14" ht="13.5">
      <c r="A124" s="85"/>
      <c r="B124" s="70"/>
      <c r="C124" s="86"/>
      <c r="D124" s="85" t="s">
        <v>367</v>
      </c>
      <c r="E124" s="18"/>
      <c r="F124" s="18"/>
      <c r="G124" s="18"/>
      <c r="H124" s="18"/>
      <c r="I124" s="18"/>
      <c r="J124" s="40"/>
      <c r="K124" s="18"/>
      <c r="L124" s="19"/>
      <c r="M124" s="40"/>
      <c r="N124" s="86"/>
    </row>
    <row r="125" spans="1:14" ht="14.25" thickBot="1">
      <c r="A125" s="85"/>
      <c r="B125" s="70"/>
      <c r="C125" s="484"/>
      <c r="D125" s="803" t="s">
        <v>640</v>
      </c>
      <c r="E125" s="804"/>
      <c r="F125" s="804"/>
      <c r="G125" s="804"/>
      <c r="H125" s="804"/>
      <c r="I125" s="805"/>
      <c r="J125" s="40"/>
      <c r="K125" s="18"/>
      <c r="L125" s="19"/>
      <c r="M125" s="40"/>
      <c r="N125" s="86"/>
    </row>
    <row r="126" spans="1:14" ht="15" thickBot="1" thickTop="1">
      <c r="A126" s="85"/>
      <c r="B126" s="70"/>
      <c r="C126" s="86"/>
      <c r="D126" s="871" t="s">
        <v>641</v>
      </c>
      <c r="E126" s="863"/>
      <c r="F126" s="863"/>
      <c r="G126" s="863"/>
      <c r="H126" s="499"/>
      <c r="I126" s="176" t="s">
        <v>954</v>
      </c>
      <c r="J126" s="40"/>
      <c r="K126" s="18"/>
      <c r="L126" s="19"/>
      <c r="M126" s="40"/>
      <c r="N126" s="86"/>
    </row>
    <row r="127" spans="1:14" ht="14.25" thickTop="1">
      <c r="A127" s="85"/>
      <c r="B127" s="70"/>
      <c r="C127" s="86"/>
      <c r="D127" s="142" t="s">
        <v>316</v>
      </c>
      <c r="E127" s="144"/>
      <c r="F127" s="144"/>
      <c r="G127" s="144"/>
      <c r="H127" s="143"/>
      <c r="I127" s="18"/>
      <c r="J127" s="40"/>
      <c r="K127" s="18"/>
      <c r="L127" s="19"/>
      <c r="M127" s="40"/>
      <c r="N127" s="86"/>
    </row>
    <row r="128" spans="1:14" ht="13.5">
      <c r="A128" s="85"/>
      <c r="B128" s="70"/>
      <c r="C128" s="86"/>
      <c r="D128" s="85" t="s">
        <v>317</v>
      </c>
      <c r="E128" s="18"/>
      <c r="F128" s="18"/>
      <c r="G128" s="18"/>
      <c r="H128" s="146"/>
      <c r="I128" s="11"/>
      <c r="J128" s="447"/>
      <c r="K128" s="18"/>
      <c r="L128" s="19"/>
      <c r="M128" s="40"/>
      <c r="N128" s="86"/>
    </row>
    <row r="129" spans="1:14" ht="13.5">
      <c r="A129" s="85"/>
      <c r="B129" s="70"/>
      <c r="C129" s="86"/>
      <c r="D129" s="85" t="s">
        <v>318</v>
      </c>
      <c r="E129" s="18"/>
      <c r="F129" s="18"/>
      <c r="G129" s="18"/>
      <c r="H129" s="146"/>
      <c r="I129" s="18"/>
      <c r="J129" s="40"/>
      <c r="K129" s="18"/>
      <c r="L129" s="19"/>
      <c r="M129" s="40"/>
      <c r="N129" s="86"/>
    </row>
    <row r="130" spans="1:14" ht="14.25" thickBot="1">
      <c r="A130" s="85"/>
      <c r="B130" s="74" t="s">
        <v>991</v>
      </c>
      <c r="C130" s="306">
        <f>IF(C115="","",ROUNDDOWN(D140,2))</f>
      </c>
      <c r="D130" s="234" t="s">
        <v>319</v>
      </c>
      <c r="E130" s="149"/>
      <c r="F130" s="149"/>
      <c r="G130" s="149"/>
      <c r="H130" s="147"/>
      <c r="I130" s="18"/>
      <c r="J130" s="40"/>
      <c r="K130" s="18"/>
      <c r="L130" s="19"/>
      <c r="M130" s="40"/>
      <c r="N130" s="86"/>
    </row>
    <row r="131" spans="1:14" ht="14.25" thickTop="1">
      <c r="A131" s="85"/>
      <c r="B131" s="74" t="s">
        <v>636</v>
      </c>
      <c r="C131" s="238">
        <f>IF(C115="","",IF(OR(M114="○",M117="○"),"e",IF(J114="○","d",IF(C125="○",H126,IF(D140&lt;=0.6,"d",IF(D140&lt;0.8,"c",IF(D140&lt;0.9,"b",IF(D140&gt;=0.9,"a",""))))))))</f>
      </c>
      <c r="D131" s="85"/>
      <c r="E131" s="18"/>
      <c r="F131" s="18"/>
      <c r="G131" s="18"/>
      <c r="H131" s="18"/>
      <c r="I131" s="18"/>
      <c r="J131" s="40"/>
      <c r="K131" s="18"/>
      <c r="L131" s="19"/>
      <c r="M131" s="40"/>
      <c r="N131" s="86"/>
    </row>
    <row r="132" spans="1:14" ht="14.25" thickBot="1">
      <c r="A132" s="93"/>
      <c r="B132" s="101"/>
      <c r="C132" s="96"/>
      <c r="D132" s="93"/>
      <c r="E132" s="94"/>
      <c r="F132" s="94"/>
      <c r="G132" s="94"/>
      <c r="H132" s="212"/>
      <c r="I132" s="94"/>
      <c r="J132" s="95"/>
      <c r="K132" s="94"/>
      <c r="L132" s="138"/>
      <c r="M132" s="95"/>
      <c r="N132" s="96"/>
    </row>
    <row r="136" spans="1:4" ht="13.5">
      <c r="A136" s="1" t="s">
        <v>842</v>
      </c>
      <c r="B136" s="2" t="s">
        <v>842</v>
      </c>
      <c r="C136" s="5" t="s">
        <v>951</v>
      </c>
      <c r="D136" s="18"/>
    </row>
    <row r="137" spans="1:4" ht="13.5">
      <c r="A137" s="1" t="s">
        <v>843</v>
      </c>
      <c r="B137" s="2"/>
      <c r="C137" s="5" t="s">
        <v>952</v>
      </c>
      <c r="D137" s="5">
        <f>IF(C119="○",H119,0)</f>
        <v>0</v>
      </c>
    </row>
    <row r="138" spans="1:4" ht="13.5">
      <c r="A138" s="1"/>
      <c r="B138" s="53"/>
      <c r="C138" s="5" t="s">
        <v>854</v>
      </c>
      <c r="D138" s="5">
        <f>IF(C121="○",H121,0)</f>
        <v>0</v>
      </c>
    </row>
    <row r="139" spans="3:4" ht="13.5">
      <c r="C139" s="5" t="s">
        <v>855</v>
      </c>
      <c r="D139" s="5">
        <f>IF(C123="○",H123,0)</f>
        <v>0</v>
      </c>
    </row>
    <row r="140" spans="3:4" ht="13.5">
      <c r="C140" s="5" t="s">
        <v>856</v>
      </c>
      <c r="D140" s="5">
        <f>SUM(D136:D139)</f>
        <v>0</v>
      </c>
    </row>
    <row r="141" ht="13.5">
      <c r="C141" s="5" t="s">
        <v>955</v>
      </c>
    </row>
  </sheetData>
  <sheetProtection sheet="1" objects="1" scenarios="1"/>
  <mergeCells count="83">
    <mergeCell ref="D34:I34"/>
    <mergeCell ref="D67:I67"/>
    <mergeCell ref="D96:I96"/>
    <mergeCell ref="D94:I95"/>
    <mergeCell ref="D87:I88"/>
    <mergeCell ref="D89:I89"/>
    <mergeCell ref="D91:I91"/>
    <mergeCell ref="D92:I93"/>
    <mergeCell ref="D64:I65"/>
    <mergeCell ref="F112:H112"/>
    <mergeCell ref="J112:L112"/>
    <mergeCell ref="D126:G126"/>
    <mergeCell ref="M112:N112"/>
    <mergeCell ref="A113:A116"/>
    <mergeCell ref="D113:I113"/>
    <mergeCell ref="D114:I114"/>
    <mergeCell ref="K114:L115"/>
    <mergeCell ref="N117:N118"/>
    <mergeCell ref="D125:I125"/>
    <mergeCell ref="J80:L80"/>
    <mergeCell ref="M80:N80"/>
    <mergeCell ref="D82:I82"/>
    <mergeCell ref="D97:G97"/>
    <mergeCell ref="C111:C112"/>
    <mergeCell ref="D111:E111"/>
    <mergeCell ref="F111:H111"/>
    <mergeCell ref="D109:K109"/>
    <mergeCell ref="K111:L111"/>
    <mergeCell ref="D112:E112"/>
    <mergeCell ref="D83:I85"/>
    <mergeCell ref="K82:L83"/>
    <mergeCell ref="N85:N86"/>
    <mergeCell ref="D68:G68"/>
    <mergeCell ref="C79:C80"/>
    <mergeCell ref="D79:E79"/>
    <mergeCell ref="F79:H79"/>
    <mergeCell ref="K79:L79"/>
    <mergeCell ref="D80:E80"/>
    <mergeCell ref="F80:H80"/>
    <mergeCell ref="J52:L52"/>
    <mergeCell ref="D61:I62"/>
    <mergeCell ref="K51:L51"/>
    <mergeCell ref="K54:L55"/>
    <mergeCell ref="M52:N52"/>
    <mergeCell ref="D54:I54"/>
    <mergeCell ref="D60:I60"/>
    <mergeCell ref="N57:N58"/>
    <mergeCell ref="D35:G35"/>
    <mergeCell ref="A52:A55"/>
    <mergeCell ref="D52:E52"/>
    <mergeCell ref="F52:H52"/>
    <mergeCell ref="C51:C52"/>
    <mergeCell ref="D51:E51"/>
    <mergeCell ref="F51:H51"/>
    <mergeCell ref="D30:I30"/>
    <mergeCell ref="D32:I33"/>
    <mergeCell ref="D24:E24"/>
    <mergeCell ref="F24:H24"/>
    <mergeCell ref="D26:I26"/>
    <mergeCell ref="J24:L24"/>
    <mergeCell ref="C23:C24"/>
    <mergeCell ref="D23:E23"/>
    <mergeCell ref="F23:H23"/>
    <mergeCell ref="A5:A10"/>
    <mergeCell ref="D2:K2"/>
    <mergeCell ref="D27:I27"/>
    <mergeCell ref="D15:I15"/>
    <mergeCell ref="C4:C5"/>
    <mergeCell ref="D4:E4"/>
    <mergeCell ref="F4:H4"/>
    <mergeCell ref="K4:L4"/>
    <mergeCell ref="K10:L11"/>
    <mergeCell ref="N13:N14"/>
    <mergeCell ref="K26:L27"/>
    <mergeCell ref="N29:N30"/>
    <mergeCell ref="K23:L23"/>
    <mergeCell ref="M24:N24"/>
    <mergeCell ref="D49:K49"/>
    <mergeCell ref="D5:I5"/>
    <mergeCell ref="J5:N5"/>
    <mergeCell ref="D10:I11"/>
    <mergeCell ref="D16:G16"/>
    <mergeCell ref="D29:I29"/>
  </mergeCells>
  <conditionalFormatting sqref="F4:H4">
    <cfRule type="expression" priority="1" dxfId="0" stopIfTrue="1">
      <formula>$C$21="b"</formula>
    </cfRule>
  </conditionalFormatting>
  <conditionalFormatting sqref="I4">
    <cfRule type="expression" priority="2" dxfId="0" stopIfTrue="1">
      <formula>$C$21="c"</formula>
    </cfRule>
  </conditionalFormatting>
  <conditionalFormatting sqref="D5:I5">
    <cfRule type="expression" priority="3" dxfId="0" stopIfTrue="1">
      <formula>OR($C$21="a",$C$21="b",$C$21="c")</formula>
    </cfRule>
  </conditionalFormatting>
  <conditionalFormatting sqref="N4">
    <cfRule type="expression" priority="4" dxfId="0" stopIfTrue="1">
      <formula>$C$21="e"</formula>
    </cfRule>
  </conditionalFormatting>
  <conditionalFormatting sqref="J5:N5">
    <cfRule type="expression" priority="5" dxfId="0" stopIfTrue="1">
      <formula>OR($C$21="d",$C$21="e")</formula>
    </cfRule>
  </conditionalFormatting>
  <conditionalFormatting sqref="D23:E23">
    <cfRule type="expression" priority="6" dxfId="0" stopIfTrue="1">
      <formula>$C$44="a"</formula>
    </cfRule>
  </conditionalFormatting>
  <conditionalFormatting sqref="F23:H23">
    <cfRule type="expression" priority="7" dxfId="0" stopIfTrue="1">
      <formula>$C$44="b"</formula>
    </cfRule>
  </conditionalFormatting>
  <conditionalFormatting sqref="I23:I24">
    <cfRule type="expression" priority="8" dxfId="0" stopIfTrue="1">
      <formula>$C$44="c"</formula>
    </cfRule>
  </conditionalFormatting>
  <conditionalFormatting sqref="D24:F24">
    <cfRule type="expression" priority="9" dxfId="0" stopIfTrue="1">
      <formula>OR($C$44="a",$C$44="b")</formula>
    </cfRule>
  </conditionalFormatting>
  <conditionalFormatting sqref="J24 K23:L23">
    <cfRule type="expression" priority="10" dxfId="0" stopIfTrue="1">
      <formula>$C$44="d"</formula>
    </cfRule>
  </conditionalFormatting>
  <conditionalFormatting sqref="M24 N23">
    <cfRule type="expression" priority="11" dxfId="0" stopIfTrue="1">
      <formula>$C$44="e"</formula>
    </cfRule>
  </conditionalFormatting>
  <conditionalFormatting sqref="D51:E52">
    <cfRule type="expression" priority="12" dxfId="0" stopIfTrue="1">
      <formula>$C$77="a"</formula>
    </cfRule>
  </conditionalFormatting>
  <conditionalFormatting sqref="F51:H52">
    <cfRule type="expression" priority="13" dxfId="0" stopIfTrue="1">
      <formula>$C$77="b"</formula>
    </cfRule>
  </conditionalFormatting>
  <conditionalFormatting sqref="I51:I52">
    <cfRule type="expression" priority="14" dxfId="0" stopIfTrue="1">
      <formula>$C$77="c"</formula>
    </cfRule>
  </conditionalFormatting>
  <conditionalFormatting sqref="K51:L52 J52">
    <cfRule type="expression" priority="15" dxfId="0" stopIfTrue="1">
      <formula>$C$77="d"</formula>
    </cfRule>
  </conditionalFormatting>
  <conditionalFormatting sqref="N51:N52 M52">
    <cfRule type="expression" priority="16" dxfId="0" stopIfTrue="1">
      <formula>$C$77="e"</formula>
    </cfRule>
  </conditionalFormatting>
  <conditionalFormatting sqref="D79:E80">
    <cfRule type="expression" priority="17" dxfId="0" stopIfTrue="1">
      <formula>$C$106="a"</formula>
    </cfRule>
  </conditionalFormatting>
  <conditionalFormatting sqref="F79:H80">
    <cfRule type="expression" priority="18" dxfId="0" stopIfTrue="1">
      <formula>$C$106="b"</formula>
    </cfRule>
  </conditionalFormatting>
  <conditionalFormatting sqref="I79:I80">
    <cfRule type="expression" priority="19" dxfId="0" stopIfTrue="1">
      <formula>$C$106="c"</formula>
    </cfRule>
  </conditionalFormatting>
  <conditionalFormatting sqref="K79:L80 J80">
    <cfRule type="expression" priority="20" dxfId="0" stopIfTrue="1">
      <formula>$C$106="d"</formula>
    </cfRule>
  </conditionalFormatting>
  <conditionalFormatting sqref="N79:N80 M80">
    <cfRule type="expression" priority="21" dxfId="0" stopIfTrue="1">
      <formula>$C$106="e"</formula>
    </cfRule>
  </conditionalFormatting>
  <conditionalFormatting sqref="D111:E112">
    <cfRule type="expression" priority="22" dxfId="0" stopIfTrue="1">
      <formula>$C$131="a"</formula>
    </cfRule>
  </conditionalFormatting>
  <conditionalFormatting sqref="F111:H112">
    <cfRule type="expression" priority="23" dxfId="0" stopIfTrue="1">
      <formula>$C$131="b"</formula>
    </cfRule>
  </conditionalFormatting>
  <conditionalFormatting sqref="I111:I112">
    <cfRule type="expression" priority="24" dxfId="0" stopIfTrue="1">
      <formula>$C$131="c"</formula>
    </cfRule>
  </conditionalFormatting>
  <conditionalFormatting sqref="K111:L112 J112">
    <cfRule type="expression" priority="25" dxfId="0" stopIfTrue="1">
      <formula>$C$131="d"</formula>
    </cfRule>
  </conditionalFormatting>
  <conditionalFormatting sqref="N111:N112 M112">
    <cfRule type="expression" priority="26" dxfId="0" stopIfTrue="1">
      <formula>$C$131="e"</formula>
    </cfRule>
  </conditionalFormatting>
  <conditionalFormatting sqref="D4:E4">
    <cfRule type="expression" priority="27" dxfId="0" stopIfTrue="1">
      <formula>$C$21="a"</formula>
    </cfRule>
  </conditionalFormatting>
  <conditionalFormatting sqref="K4:L4">
    <cfRule type="expression" priority="28" dxfId="0" stopIfTrue="1">
      <formula>$C$21="d"</formula>
    </cfRule>
  </conditionalFormatting>
  <dataValidations count="3">
    <dataValidation type="list" allowBlank="1" showInputMessage="1" showErrorMessage="1" sqref="M10 M13 C15 J12 J10 M26 M29 J26 C34 J54 M54 M57 C67 M82 M85 J82 C96 C125 J114 M117 C115 C119 C121 C123 M114">
      <formula1>$B$136:$B$137</formula1>
    </dataValidation>
    <dataValidation type="list" allowBlank="1" showInputMessage="1" showErrorMessage="1" sqref="C10 C12:C14 C26:C32 C54:C61 C63:C64 C66 C82:C83 C86:C87 C89:C92 C94 C7">
      <formula1>$A$136:$A$138</formula1>
    </dataValidation>
    <dataValidation type="list" allowBlank="1" showInputMessage="1" showErrorMessage="1" sqref="H16 H35 H68 H97 H126">
      <formula1>$C$136:$C$141</formula1>
    </dataValidation>
  </dataValidations>
  <printOptions/>
  <pageMargins left="0.75" right="0.75" top="0.61" bottom="0.57" header="0.512" footer="0.512"/>
  <pageSetup horizontalDpi="600" verticalDpi="600" orientation="landscape" paperSize="9" scale="68" r:id="rId2"/>
  <rowBreaks count="2" manualBreakCount="2">
    <brk id="48" max="13" man="1"/>
    <brk id="107" max="13" man="1"/>
  </rowBreaks>
  <drawing r:id="rId1"/>
</worksheet>
</file>

<file path=xl/worksheets/sheet16.xml><?xml version="1.0" encoding="utf-8"?>
<worksheet xmlns="http://schemas.openxmlformats.org/spreadsheetml/2006/main" xmlns:r="http://schemas.openxmlformats.org/officeDocument/2006/relationships">
  <sheetPr codeName="Sheet14"/>
  <dimension ref="A2:L795"/>
  <sheetViews>
    <sheetView zoomScale="75" zoomScaleNormal="75" zoomScalePageLayoutView="0" workbookViewId="0" topLeftCell="A1">
      <selection activeCell="C7" sqref="C7"/>
    </sheetView>
  </sheetViews>
  <sheetFormatPr defaultColWidth="9.00390625" defaultRowHeight="13.5"/>
  <cols>
    <col min="1" max="1" width="11.75390625" style="0" customWidth="1"/>
    <col min="2" max="2" width="19.875" style="0" customWidth="1"/>
    <col min="3" max="3" width="5.375" style="0" customWidth="1"/>
    <col min="4" max="4" width="21.625" style="0" customWidth="1"/>
    <col min="5" max="5" width="8.625" style="0" customWidth="1"/>
    <col min="6" max="6" width="15.375" style="0" customWidth="1"/>
    <col min="7" max="7" width="7.125" style="0" customWidth="1"/>
    <col min="8" max="8" width="8.375" style="0" customWidth="1"/>
    <col min="9" max="9" width="11.125" style="0" customWidth="1"/>
    <col min="10" max="10" width="9.375" style="0" customWidth="1"/>
    <col min="11" max="11" width="10.375" style="0" customWidth="1"/>
    <col min="12" max="12" width="33.25390625" style="0" customWidth="1"/>
  </cols>
  <sheetData>
    <row r="1" ht="37.5" customHeight="1"/>
    <row r="2" spans="1:11" ht="17.25">
      <c r="A2" t="s">
        <v>577</v>
      </c>
      <c r="D2" s="812" t="s">
        <v>126</v>
      </c>
      <c r="E2" s="812"/>
      <c r="F2" s="812"/>
      <c r="G2" s="812"/>
      <c r="H2" s="812"/>
      <c r="I2" s="812"/>
      <c r="J2" s="812"/>
      <c r="K2" s="812"/>
    </row>
    <row r="3" spans="1:12" ht="14.25" thickBot="1">
      <c r="A3" s="941" t="s">
        <v>649</v>
      </c>
      <c r="B3" s="941"/>
      <c r="C3" s="941"/>
      <c r="D3" s="941"/>
      <c r="E3" s="941"/>
      <c r="F3" s="941"/>
      <c r="G3" s="941"/>
      <c r="H3" s="941"/>
      <c r="L3" s="31" t="s">
        <v>1090</v>
      </c>
    </row>
    <row r="4" spans="1:12" ht="13.5">
      <c r="A4" s="64" t="s">
        <v>128</v>
      </c>
      <c r="B4" s="68" t="s">
        <v>654</v>
      </c>
      <c r="C4" s="789" t="s">
        <v>763</v>
      </c>
      <c r="D4" s="839" t="s">
        <v>130</v>
      </c>
      <c r="E4" s="802"/>
      <c r="F4" s="801" t="s">
        <v>655</v>
      </c>
      <c r="G4" s="818"/>
      <c r="H4" s="802"/>
      <c r="I4" s="801" t="s">
        <v>656</v>
      </c>
      <c r="J4" s="818"/>
      <c r="K4" s="802"/>
      <c r="L4" s="82" t="s">
        <v>657</v>
      </c>
    </row>
    <row r="5" spans="1:12" ht="13.5">
      <c r="A5" s="938" t="s">
        <v>658</v>
      </c>
      <c r="B5" s="70" t="s">
        <v>663</v>
      </c>
      <c r="C5" s="790"/>
      <c r="D5" s="858" t="s">
        <v>659</v>
      </c>
      <c r="E5" s="861"/>
      <c r="F5" s="861"/>
      <c r="G5" s="861"/>
      <c r="H5" s="796"/>
      <c r="I5" s="795" t="s">
        <v>660</v>
      </c>
      <c r="J5" s="861"/>
      <c r="K5" s="796"/>
      <c r="L5" s="181" t="s">
        <v>661</v>
      </c>
    </row>
    <row r="6" spans="1:12" ht="13.5">
      <c r="A6" s="939"/>
      <c r="B6" s="70"/>
      <c r="C6" s="86"/>
      <c r="D6" s="85"/>
      <c r="E6" s="18"/>
      <c r="F6" s="18"/>
      <c r="G6" s="18"/>
      <c r="H6" s="18"/>
      <c r="I6" s="18"/>
      <c r="J6" s="18"/>
      <c r="K6" s="18"/>
      <c r="L6" s="86"/>
    </row>
    <row r="7" spans="1:12" ht="13.5">
      <c r="A7" s="939"/>
      <c r="B7" s="408" t="s">
        <v>662</v>
      </c>
      <c r="C7" s="471" t="s">
        <v>1012</v>
      </c>
      <c r="D7" s="85" t="s">
        <v>445</v>
      </c>
      <c r="E7" s="18"/>
      <c r="F7" s="18"/>
      <c r="G7" s="18"/>
      <c r="H7" s="18"/>
      <c r="I7" s="18"/>
      <c r="J7" s="18"/>
      <c r="K7" s="18"/>
      <c r="L7" s="86"/>
    </row>
    <row r="8" spans="1:12" ht="13.5">
      <c r="A8" s="66"/>
      <c r="B8" s="278" t="s">
        <v>664</v>
      </c>
      <c r="C8" s="471"/>
      <c r="D8" s="91" t="s">
        <v>992</v>
      </c>
      <c r="E8" s="18"/>
      <c r="F8" s="18"/>
      <c r="G8" s="18"/>
      <c r="H8" s="18"/>
      <c r="I8" s="18"/>
      <c r="J8" s="18"/>
      <c r="K8" s="18"/>
      <c r="L8" s="86"/>
    </row>
    <row r="9" spans="1:12" ht="13.5">
      <c r="A9" s="66"/>
      <c r="B9" s="278" t="s">
        <v>665</v>
      </c>
      <c r="C9" s="471"/>
      <c r="D9" s="85" t="s">
        <v>478</v>
      </c>
      <c r="E9" s="18"/>
      <c r="F9" s="18"/>
      <c r="G9" s="18"/>
      <c r="H9" s="18"/>
      <c r="I9" s="18"/>
      <c r="J9" s="18"/>
      <c r="K9" s="18"/>
      <c r="L9" s="86"/>
    </row>
    <row r="10" spans="1:12" ht="13.5">
      <c r="A10" s="66"/>
      <c r="B10" s="70"/>
      <c r="C10" s="471"/>
      <c r="D10" s="85" t="s">
        <v>479</v>
      </c>
      <c r="E10" s="18"/>
      <c r="F10" s="18"/>
      <c r="G10" s="18"/>
      <c r="H10" s="18"/>
      <c r="I10" s="18"/>
      <c r="J10" s="18"/>
      <c r="K10" s="18"/>
      <c r="L10" s="86"/>
    </row>
    <row r="11" spans="1:12" ht="13.5">
      <c r="A11" s="66"/>
      <c r="B11" s="70"/>
      <c r="C11" s="471"/>
      <c r="D11" s="85" t="s">
        <v>480</v>
      </c>
      <c r="E11" s="18"/>
      <c r="F11" s="18"/>
      <c r="G11" s="18"/>
      <c r="H11" s="18"/>
      <c r="I11" s="18"/>
      <c r="J11" s="18"/>
      <c r="K11" s="18"/>
      <c r="L11" s="86"/>
    </row>
    <row r="12" spans="1:12" ht="13.5">
      <c r="A12" s="66"/>
      <c r="B12" s="70"/>
      <c r="C12" s="471"/>
      <c r="D12" s="85" t="s">
        <v>481</v>
      </c>
      <c r="E12" s="18"/>
      <c r="F12" s="18"/>
      <c r="G12" s="18"/>
      <c r="H12" s="18"/>
      <c r="I12" s="18"/>
      <c r="J12" s="18"/>
      <c r="K12" s="18"/>
      <c r="L12" s="86"/>
    </row>
    <row r="13" spans="1:12" ht="13.5">
      <c r="A13" s="66"/>
      <c r="B13" s="70"/>
      <c r="C13" s="471"/>
      <c r="D13" s="85" t="s">
        <v>545</v>
      </c>
      <c r="E13" s="18"/>
      <c r="F13" s="18"/>
      <c r="G13" s="18"/>
      <c r="H13" s="18"/>
      <c r="I13" s="18"/>
      <c r="J13" s="18"/>
      <c r="K13" s="18"/>
      <c r="L13" s="86"/>
    </row>
    <row r="14" spans="1:12" ht="14.25" thickBot="1">
      <c r="A14" s="66"/>
      <c r="B14" s="70"/>
      <c r="C14" s="471"/>
      <c r="D14" s="803" t="s">
        <v>864</v>
      </c>
      <c r="E14" s="804"/>
      <c r="F14" s="804"/>
      <c r="G14" s="804"/>
      <c r="H14" s="804"/>
      <c r="I14" s="804"/>
      <c r="J14" s="804"/>
      <c r="K14" s="804"/>
      <c r="L14" s="900"/>
    </row>
    <row r="15" spans="1:12" ht="14.25" thickTop="1">
      <c r="A15" s="66"/>
      <c r="B15" s="122" t="s">
        <v>823</v>
      </c>
      <c r="C15" s="125">
        <f>IF(AND(C16="",COUNTIF(C7:C14,"○")=0),"",COUNTIF(C7:C14,"○"))</f>
      </c>
      <c r="D15" s="85"/>
      <c r="E15" s="18"/>
      <c r="F15" s="291" t="s">
        <v>803</v>
      </c>
      <c r="G15" s="144"/>
      <c r="H15" s="143"/>
      <c r="I15" s="18"/>
      <c r="J15" s="18"/>
      <c r="K15" s="18"/>
      <c r="L15" s="86"/>
    </row>
    <row r="16" spans="1:12" ht="13.5">
      <c r="A16" s="66"/>
      <c r="B16" s="122" t="s">
        <v>824</v>
      </c>
      <c r="C16" s="125">
        <f>IF(COUNTIF(C7:C14,"×")=0,"",COUNTIF(C7:C14,"×"))</f>
      </c>
      <c r="D16" s="85"/>
      <c r="E16" s="18"/>
      <c r="F16" s="292" t="s">
        <v>121</v>
      </c>
      <c r="G16" s="18"/>
      <c r="H16" s="146"/>
      <c r="I16" s="18"/>
      <c r="J16" s="18"/>
      <c r="K16" s="18"/>
      <c r="L16" s="86"/>
    </row>
    <row r="17" spans="1:12" ht="13.5">
      <c r="A17" s="66"/>
      <c r="B17" s="122" t="s">
        <v>825</v>
      </c>
      <c r="C17" s="193"/>
      <c r="D17" s="85"/>
      <c r="E17" s="18"/>
      <c r="F17" s="292" t="s">
        <v>122</v>
      </c>
      <c r="G17" s="18"/>
      <c r="H17" s="146"/>
      <c r="I17" s="18"/>
      <c r="J17" s="18"/>
      <c r="K17" s="18"/>
      <c r="L17" s="86"/>
    </row>
    <row r="18" spans="1:12" ht="14.25" thickBot="1">
      <c r="A18" s="66"/>
      <c r="B18" s="279"/>
      <c r="C18" s="280"/>
      <c r="D18" s="85"/>
      <c r="E18" s="18"/>
      <c r="F18" s="293" t="s">
        <v>890</v>
      </c>
      <c r="G18" s="149"/>
      <c r="H18" s="147"/>
      <c r="I18" s="18"/>
      <c r="J18" s="18"/>
      <c r="K18" s="18"/>
      <c r="L18" s="86"/>
    </row>
    <row r="19" spans="1:12" ht="14.25" thickTop="1">
      <c r="A19" s="66"/>
      <c r="B19" s="123" t="s">
        <v>826</v>
      </c>
      <c r="C19" s="125">
        <f>C15</f>
      </c>
      <c r="D19" s="85"/>
      <c r="E19" s="18"/>
      <c r="F19" s="18"/>
      <c r="G19" s="18"/>
      <c r="H19" s="18"/>
      <c r="I19" s="18"/>
      <c r="J19" s="18"/>
      <c r="K19" s="18"/>
      <c r="L19" s="86"/>
    </row>
    <row r="20" spans="1:12" ht="13.5">
      <c r="A20" s="66"/>
      <c r="B20" s="123" t="s">
        <v>827</v>
      </c>
      <c r="C20" s="75">
        <f>IF(SUM(C15:C16)=0,"",SUM(C15:C16))</f>
      </c>
      <c r="D20" s="85"/>
      <c r="E20" s="18"/>
      <c r="F20" s="18"/>
      <c r="G20" s="18"/>
      <c r="H20" s="18"/>
      <c r="I20" s="18"/>
      <c r="J20" s="18"/>
      <c r="K20" s="18"/>
      <c r="L20" s="86"/>
    </row>
    <row r="21" spans="1:12" ht="13.5">
      <c r="A21" s="66"/>
      <c r="B21" s="123" t="s">
        <v>828</v>
      </c>
      <c r="C21" s="77">
        <f>IF(ISERROR(C19/C20)=TRUE,"",ROUNDDOWN(C19/C20,2))</f>
      </c>
      <c r="D21" s="85"/>
      <c r="E21" s="18"/>
      <c r="F21" s="18"/>
      <c r="G21" s="18"/>
      <c r="H21" s="18"/>
      <c r="I21" s="18"/>
      <c r="J21" s="18"/>
      <c r="K21" s="18"/>
      <c r="L21" s="86"/>
    </row>
    <row r="22" spans="1:12" ht="13.5">
      <c r="A22" s="66"/>
      <c r="B22" s="123" t="s">
        <v>631</v>
      </c>
      <c r="C22" s="175">
        <f>IF(C21="","",IF(C21&lt;0.5,"d",IF(C21&lt;0.75,"c",IF(C21&lt;0.9,"b",IF(C21&gt;=0.9,"a","")))))</f>
      </c>
      <c r="D22" s="85"/>
      <c r="E22" s="18"/>
      <c r="F22" s="18"/>
      <c r="G22" s="18"/>
      <c r="H22" s="18"/>
      <c r="I22" s="18"/>
      <c r="J22" s="18"/>
      <c r="K22" s="18"/>
      <c r="L22" s="86"/>
    </row>
    <row r="23" spans="1:12" ht="14.25" thickBot="1">
      <c r="A23" s="66"/>
      <c r="B23" s="101"/>
      <c r="C23" s="96"/>
      <c r="D23" s="93"/>
      <c r="E23" s="94"/>
      <c r="F23" s="94"/>
      <c r="G23" s="94"/>
      <c r="H23" s="94"/>
      <c r="I23" s="94"/>
      <c r="J23" s="94"/>
      <c r="K23" s="94"/>
      <c r="L23" s="96"/>
    </row>
    <row r="24" spans="1:12" ht="13.5">
      <c r="A24" s="66"/>
      <c r="B24" s="70"/>
      <c r="C24" s="942" t="s">
        <v>763</v>
      </c>
      <c r="D24" s="839" t="s">
        <v>130</v>
      </c>
      <c r="E24" s="802"/>
      <c r="F24" s="801" t="s">
        <v>655</v>
      </c>
      <c r="G24" s="818"/>
      <c r="H24" s="802"/>
      <c r="I24" s="801" t="s">
        <v>656</v>
      </c>
      <c r="J24" s="818"/>
      <c r="K24" s="802"/>
      <c r="L24" s="82" t="s">
        <v>657</v>
      </c>
    </row>
    <row r="25" spans="1:12" ht="13.5">
      <c r="A25" s="66"/>
      <c r="B25" s="70" t="s">
        <v>663</v>
      </c>
      <c r="C25" s="942"/>
      <c r="D25" s="858" t="s">
        <v>659</v>
      </c>
      <c r="E25" s="861"/>
      <c r="F25" s="861"/>
      <c r="G25" s="861"/>
      <c r="H25" s="796"/>
      <c r="I25" s="795" t="s">
        <v>660</v>
      </c>
      <c r="J25" s="861"/>
      <c r="K25" s="796"/>
      <c r="L25" s="181" t="s">
        <v>661</v>
      </c>
    </row>
    <row r="26" spans="1:12" ht="13.5">
      <c r="A26" s="66"/>
      <c r="C26" s="73"/>
      <c r="D26" s="85"/>
      <c r="E26" s="18"/>
      <c r="F26" s="18"/>
      <c r="G26" s="18"/>
      <c r="H26" s="18"/>
      <c r="I26" s="18"/>
      <c r="J26" s="18"/>
      <c r="K26" s="18"/>
      <c r="L26" s="86"/>
    </row>
    <row r="27" spans="1:12" ht="13.5">
      <c r="A27" s="66"/>
      <c r="B27" s="329" t="s">
        <v>666</v>
      </c>
      <c r="C27" s="471"/>
      <c r="D27" s="85" t="s">
        <v>775</v>
      </c>
      <c r="E27" s="18"/>
      <c r="F27" s="18"/>
      <c r="G27" s="18"/>
      <c r="H27" s="18"/>
      <c r="I27" s="18"/>
      <c r="J27" s="18"/>
      <c r="K27" s="18"/>
      <c r="L27" s="86"/>
    </row>
    <row r="28" spans="1:12" ht="13.5">
      <c r="A28" s="66"/>
      <c r="B28" s="329" t="s">
        <v>667</v>
      </c>
      <c r="C28" s="471"/>
      <c r="D28" s="85" t="s">
        <v>776</v>
      </c>
      <c r="E28" s="18"/>
      <c r="F28" s="18"/>
      <c r="G28" s="18"/>
      <c r="H28" s="18"/>
      <c r="I28" s="18"/>
      <c r="J28" s="18"/>
      <c r="K28" s="18"/>
      <c r="L28" s="86"/>
    </row>
    <row r="29" spans="1:12" ht="13.5">
      <c r="A29" s="66"/>
      <c r="C29" s="471"/>
      <c r="D29" s="85" t="s">
        <v>777</v>
      </c>
      <c r="E29" s="18"/>
      <c r="F29" s="18"/>
      <c r="G29" s="18"/>
      <c r="H29" s="18"/>
      <c r="I29" s="18"/>
      <c r="J29" s="18"/>
      <c r="K29" s="18"/>
      <c r="L29" s="86"/>
    </row>
    <row r="30" spans="1:12" ht="13.5">
      <c r="A30" s="66"/>
      <c r="B30" s="85"/>
      <c r="C30" s="471"/>
      <c r="D30" s="85" t="s">
        <v>778</v>
      </c>
      <c r="E30" s="18"/>
      <c r="F30" s="18"/>
      <c r="G30" s="18"/>
      <c r="H30" s="18"/>
      <c r="I30" s="18"/>
      <c r="J30" s="18"/>
      <c r="K30" s="18"/>
      <c r="L30" s="86"/>
    </row>
    <row r="31" spans="1:12" ht="13.5">
      <c r="A31" s="66"/>
      <c r="B31" s="85"/>
      <c r="C31" s="471"/>
      <c r="D31" s="85" t="s">
        <v>779</v>
      </c>
      <c r="E31" s="18"/>
      <c r="F31" s="18"/>
      <c r="G31" s="18"/>
      <c r="H31" s="18"/>
      <c r="I31" s="18"/>
      <c r="J31" s="18"/>
      <c r="K31" s="18"/>
      <c r="L31" s="86"/>
    </row>
    <row r="32" spans="1:12" ht="13.5">
      <c r="A32" s="66"/>
      <c r="B32" s="85"/>
      <c r="C32" s="471"/>
      <c r="D32" s="85" t="s">
        <v>545</v>
      </c>
      <c r="E32" s="18"/>
      <c r="F32" s="18"/>
      <c r="G32" s="18"/>
      <c r="H32" s="18"/>
      <c r="I32" s="18"/>
      <c r="J32" s="18"/>
      <c r="K32" s="18"/>
      <c r="L32" s="86"/>
    </row>
    <row r="33" spans="1:12" ht="14.25" thickBot="1">
      <c r="A33" s="66"/>
      <c r="B33" s="70"/>
      <c r="C33" s="471"/>
      <c r="D33" s="803" t="s">
        <v>864</v>
      </c>
      <c r="E33" s="804"/>
      <c r="F33" s="804"/>
      <c r="G33" s="804"/>
      <c r="H33" s="804"/>
      <c r="I33" s="804"/>
      <c r="J33" s="804"/>
      <c r="K33" s="804"/>
      <c r="L33" s="900"/>
    </row>
    <row r="34" spans="1:12" ht="14.25" thickTop="1">
      <c r="A34" s="66"/>
      <c r="B34" s="285" t="s">
        <v>823</v>
      </c>
      <c r="C34" s="281">
        <f>IF(AND(C35="",COUNTIF(C27:C33,"○")=0),"",COUNTIF(C27:C33,"○"))</f>
      </c>
      <c r="D34" s="85"/>
      <c r="E34" s="18"/>
      <c r="F34" s="291" t="s">
        <v>543</v>
      </c>
      <c r="G34" s="144"/>
      <c r="H34" s="143"/>
      <c r="I34" s="18"/>
      <c r="J34" s="18"/>
      <c r="K34" s="18"/>
      <c r="L34" s="86"/>
    </row>
    <row r="35" spans="1:12" ht="13.5">
      <c r="A35" s="66"/>
      <c r="B35" s="285" t="s">
        <v>824</v>
      </c>
      <c r="C35" s="281">
        <f>IF(COUNTIF(C27:C33,"×")=0,"",COUNTIF(C27:C33,"×"))</f>
      </c>
      <c r="D35" s="85"/>
      <c r="E35" s="18"/>
      <c r="F35" s="292" t="s">
        <v>121</v>
      </c>
      <c r="G35" s="18"/>
      <c r="H35" s="146"/>
      <c r="I35" s="18"/>
      <c r="J35" s="18"/>
      <c r="K35" s="18"/>
      <c r="L35" s="86"/>
    </row>
    <row r="36" spans="1:12" ht="13.5">
      <c r="A36" s="66"/>
      <c r="B36" s="285" t="s">
        <v>825</v>
      </c>
      <c r="C36" s="282"/>
      <c r="D36" s="85"/>
      <c r="E36" s="18"/>
      <c r="F36" s="292" t="s">
        <v>122</v>
      </c>
      <c r="G36" s="18"/>
      <c r="H36" s="146"/>
      <c r="I36" s="18"/>
      <c r="J36" s="18"/>
      <c r="K36" s="18"/>
      <c r="L36" s="86"/>
    </row>
    <row r="37" spans="1:12" ht="13.5" customHeight="1" thickBot="1">
      <c r="A37" s="66"/>
      <c r="B37" s="286"/>
      <c r="C37" s="283"/>
      <c r="D37" s="85"/>
      <c r="E37" s="18"/>
      <c r="F37" s="293" t="s">
        <v>891</v>
      </c>
      <c r="G37" s="149"/>
      <c r="H37" s="147"/>
      <c r="I37" s="18"/>
      <c r="J37" s="18"/>
      <c r="K37" s="18"/>
      <c r="L37" s="86"/>
    </row>
    <row r="38" spans="1:12" ht="13.5" customHeight="1" thickTop="1">
      <c r="A38" s="66"/>
      <c r="B38" s="123" t="s">
        <v>826</v>
      </c>
      <c r="C38" s="125">
        <f>C34</f>
      </c>
      <c r="D38" s="85"/>
      <c r="E38" s="18"/>
      <c r="F38" s="18"/>
      <c r="G38" s="18"/>
      <c r="H38" s="18"/>
      <c r="I38" s="18"/>
      <c r="J38" s="18"/>
      <c r="K38" s="18"/>
      <c r="L38" s="86"/>
    </row>
    <row r="39" spans="1:12" ht="13.5" customHeight="1">
      <c r="A39" s="66"/>
      <c r="B39" s="123" t="s">
        <v>827</v>
      </c>
      <c r="C39" s="75">
        <f>IF(SUM(C34:C35)=0,"",SUM(C34:C35))</f>
      </c>
      <c r="D39" s="85"/>
      <c r="E39" s="18"/>
      <c r="F39" s="18"/>
      <c r="G39" s="18"/>
      <c r="H39" s="18"/>
      <c r="I39" s="18"/>
      <c r="J39" s="18"/>
      <c r="K39" s="18"/>
      <c r="L39" s="86"/>
    </row>
    <row r="40" spans="1:12" ht="13.5" customHeight="1">
      <c r="A40" s="66"/>
      <c r="B40" s="123" t="s">
        <v>828</v>
      </c>
      <c r="C40" s="77">
        <f>IF(ISERROR(C38/C39)=TRUE,"",ROUNDDOWN(C38/C39,2))</f>
      </c>
      <c r="D40" s="85"/>
      <c r="E40" s="18"/>
      <c r="F40" s="18"/>
      <c r="G40" s="18"/>
      <c r="H40" s="18"/>
      <c r="I40" s="18"/>
      <c r="J40" s="18"/>
      <c r="K40" s="18"/>
      <c r="L40" s="86"/>
    </row>
    <row r="41" spans="1:12" ht="13.5" customHeight="1">
      <c r="A41" s="66"/>
      <c r="B41" s="123" t="s">
        <v>631</v>
      </c>
      <c r="C41" s="175">
        <f>IF(C40="","",IF(C40&lt;0.5,"d",IF(C40&lt;0.75,"c",IF(C40&lt;0.9,"b",IF(C40&gt;=0.9,"a","")))))</f>
      </c>
      <c r="D41" s="85"/>
      <c r="E41" s="18"/>
      <c r="F41" s="18"/>
      <c r="G41" s="18"/>
      <c r="H41" s="18"/>
      <c r="I41" s="18"/>
      <c r="J41" s="18"/>
      <c r="K41" s="18"/>
      <c r="L41" s="86"/>
    </row>
    <row r="42" spans="1:12" ht="14.25" thickBot="1">
      <c r="A42" s="67"/>
      <c r="B42" s="101"/>
      <c r="C42" s="140"/>
      <c r="D42" s="93"/>
      <c r="E42" s="94"/>
      <c r="F42" s="94"/>
      <c r="G42" s="94"/>
      <c r="H42" s="94"/>
      <c r="I42" s="94"/>
      <c r="J42" s="94"/>
      <c r="K42" s="94"/>
      <c r="L42" s="96"/>
    </row>
    <row r="43" spans="1:12" ht="13.5">
      <c r="A43" s="18"/>
      <c r="B43" s="18"/>
      <c r="C43" s="18"/>
      <c r="D43" s="18"/>
      <c r="E43" s="18"/>
      <c r="F43" s="18"/>
      <c r="G43" s="18"/>
      <c r="H43" s="18"/>
      <c r="I43" s="18"/>
      <c r="J43" s="18"/>
      <c r="K43" s="18"/>
      <c r="L43" s="18"/>
    </row>
    <row r="44" spans="1:11" ht="17.25">
      <c r="A44" t="s">
        <v>578</v>
      </c>
      <c r="D44" s="812" t="s">
        <v>126</v>
      </c>
      <c r="E44" s="812"/>
      <c r="F44" s="812"/>
      <c r="G44" s="812"/>
      <c r="H44" s="812"/>
      <c r="I44" s="812"/>
      <c r="J44" s="812"/>
      <c r="K44" s="812"/>
    </row>
    <row r="45" spans="1:12" ht="14.25" thickBot="1">
      <c r="A45" s="18"/>
      <c r="B45" s="18"/>
      <c r="C45" s="94"/>
      <c r="D45" s="18"/>
      <c r="E45" s="18"/>
      <c r="F45" s="18"/>
      <c r="G45" s="18"/>
      <c r="H45" s="18"/>
      <c r="I45" s="18"/>
      <c r="J45" s="18"/>
      <c r="K45" s="18"/>
      <c r="L45" s="31" t="s">
        <v>1090</v>
      </c>
    </row>
    <row r="46" spans="1:12" ht="13.5">
      <c r="A46" s="64" t="s">
        <v>128</v>
      </c>
      <c r="B46" s="68" t="s">
        <v>654</v>
      </c>
      <c r="C46" s="789" t="s">
        <v>763</v>
      </c>
      <c r="D46" s="839" t="s">
        <v>130</v>
      </c>
      <c r="E46" s="802"/>
      <c r="F46" s="801" t="s">
        <v>655</v>
      </c>
      <c r="G46" s="818"/>
      <c r="H46" s="802"/>
      <c r="I46" s="801" t="s">
        <v>656</v>
      </c>
      <c r="J46" s="818"/>
      <c r="K46" s="802"/>
      <c r="L46" s="82" t="s">
        <v>657</v>
      </c>
    </row>
    <row r="47" spans="1:12" ht="13.5" customHeight="1">
      <c r="A47" s="938" t="s">
        <v>658</v>
      </c>
      <c r="B47" s="70" t="s">
        <v>663</v>
      </c>
      <c r="C47" s="790"/>
      <c r="D47" s="858" t="s">
        <v>659</v>
      </c>
      <c r="E47" s="861"/>
      <c r="F47" s="861"/>
      <c r="G47" s="861"/>
      <c r="H47" s="796"/>
      <c r="I47" s="795" t="s">
        <v>660</v>
      </c>
      <c r="J47" s="861"/>
      <c r="K47" s="796"/>
      <c r="L47" s="181" t="s">
        <v>661</v>
      </c>
    </row>
    <row r="48" spans="1:12" ht="13.5">
      <c r="A48" s="939"/>
      <c r="C48" s="330"/>
      <c r="D48" s="85"/>
      <c r="E48" s="18"/>
      <c r="F48" s="18"/>
      <c r="G48" s="18"/>
      <c r="H48" s="18"/>
      <c r="I48" s="18"/>
      <c r="J48" s="18"/>
      <c r="K48" s="18"/>
      <c r="L48" s="86"/>
    </row>
    <row r="49" spans="1:12" ht="13.5">
      <c r="A49" s="939"/>
      <c r="B49" s="329" t="s">
        <v>668</v>
      </c>
      <c r="C49" s="471"/>
      <c r="D49" s="85" t="s">
        <v>780</v>
      </c>
      <c r="E49" s="18"/>
      <c r="F49" s="18"/>
      <c r="G49" s="18"/>
      <c r="H49" s="18"/>
      <c r="I49" s="18"/>
      <c r="J49" s="18"/>
      <c r="K49" s="18"/>
      <c r="L49" s="86"/>
    </row>
    <row r="50" spans="1:12" ht="13.5">
      <c r="A50" s="66"/>
      <c r="C50" s="471"/>
      <c r="D50" s="85" t="s">
        <v>781</v>
      </c>
      <c r="E50" s="18"/>
      <c r="F50" s="18"/>
      <c r="G50" s="18"/>
      <c r="H50" s="18"/>
      <c r="I50" s="18"/>
      <c r="J50" s="18"/>
      <c r="K50" s="18"/>
      <c r="L50" s="86"/>
    </row>
    <row r="51" spans="1:12" ht="13.5">
      <c r="A51" s="66"/>
      <c r="B51" s="85"/>
      <c r="C51" s="471"/>
      <c r="D51" s="85" t="s">
        <v>782</v>
      </c>
      <c r="E51" s="18"/>
      <c r="F51" s="18"/>
      <c r="G51" s="18"/>
      <c r="H51" s="18"/>
      <c r="I51" s="18"/>
      <c r="J51" s="18"/>
      <c r="K51" s="18"/>
      <c r="L51" s="86"/>
    </row>
    <row r="52" spans="1:12" ht="13.5">
      <c r="A52" s="66"/>
      <c r="B52" s="85"/>
      <c r="C52" s="471"/>
      <c r="D52" s="85" t="s">
        <v>783</v>
      </c>
      <c r="E52" s="18"/>
      <c r="F52" s="18"/>
      <c r="G52" s="18"/>
      <c r="H52" s="18"/>
      <c r="I52" s="18"/>
      <c r="J52" s="18"/>
      <c r="K52" s="18"/>
      <c r="L52" s="86"/>
    </row>
    <row r="53" spans="1:12" ht="13.5">
      <c r="A53" s="66"/>
      <c r="B53" s="85"/>
      <c r="C53" s="471"/>
      <c r="D53" s="85" t="s">
        <v>784</v>
      </c>
      <c r="E53" s="18"/>
      <c r="F53" s="18"/>
      <c r="G53" s="18"/>
      <c r="H53" s="18"/>
      <c r="I53" s="18"/>
      <c r="J53" s="18"/>
      <c r="K53" s="18"/>
      <c r="L53" s="86"/>
    </row>
    <row r="54" spans="1:12" ht="13.5">
      <c r="A54" s="66"/>
      <c r="B54" s="85"/>
      <c r="C54" s="471"/>
      <c r="D54" s="85" t="s">
        <v>785</v>
      </c>
      <c r="E54" s="18"/>
      <c r="F54" s="18"/>
      <c r="G54" s="18"/>
      <c r="H54" s="18"/>
      <c r="I54" s="18"/>
      <c r="J54" s="18"/>
      <c r="K54" s="18"/>
      <c r="L54" s="86"/>
    </row>
    <row r="55" spans="1:12" ht="13.5">
      <c r="A55" s="66"/>
      <c r="B55" s="70"/>
      <c r="C55" s="483"/>
      <c r="D55" s="85" t="s">
        <v>786</v>
      </c>
      <c r="E55" s="18"/>
      <c r="F55" s="18"/>
      <c r="G55" s="18"/>
      <c r="H55" s="18"/>
      <c r="I55" s="18"/>
      <c r="J55" s="18"/>
      <c r="K55" s="18"/>
      <c r="L55" s="86"/>
    </row>
    <row r="56" spans="1:12" ht="13.5">
      <c r="A56" s="66"/>
      <c r="B56" s="70"/>
      <c r="C56" s="471"/>
      <c r="D56" s="85" t="s">
        <v>545</v>
      </c>
      <c r="E56" s="18"/>
      <c r="F56" s="18"/>
      <c r="G56" s="18"/>
      <c r="H56" s="18"/>
      <c r="I56" s="18"/>
      <c r="J56" s="18"/>
      <c r="K56" s="18"/>
      <c r="L56" s="86"/>
    </row>
    <row r="57" spans="1:12" ht="14.25" thickBot="1">
      <c r="A57" s="66"/>
      <c r="B57" s="70"/>
      <c r="C57" s="471"/>
      <c r="D57" s="803" t="s">
        <v>864</v>
      </c>
      <c r="E57" s="804"/>
      <c r="F57" s="804"/>
      <c r="G57" s="804"/>
      <c r="H57" s="804"/>
      <c r="I57" s="804"/>
      <c r="J57" s="804"/>
      <c r="K57" s="804"/>
      <c r="L57" s="900"/>
    </row>
    <row r="58" spans="1:12" ht="14.25" thickTop="1">
      <c r="A58" s="66"/>
      <c r="B58" s="285" t="s">
        <v>823</v>
      </c>
      <c r="C58" s="281">
        <f>IF(AND(C59="",COUNTIF(C49:C57,"○")=0),"",COUNTIF(C49:C57,"○"))</f>
      </c>
      <c r="D58" s="85"/>
      <c r="E58" s="18"/>
      <c r="F58" s="291" t="s">
        <v>543</v>
      </c>
      <c r="G58" s="144"/>
      <c r="H58" s="143"/>
      <c r="I58" s="18"/>
      <c r="J58" s="18"/>
      <c r="K58" s="18"/>
      <c r="L58" s="86"/>
    </row>
    <row r="59" spans="1:12" ht="13.5">
      <c r="A59" s="66"/>
      <c r="B59" s="285" t="s">
        <v>824</v>
      </c>
      <c r="C59" s="281">
        <f>IF(COUNTIF(C49:C57,"×")=0,"",COUNTIF(C49:C57,"×"))</f>
      </c>
      <c r="D59" s="85"/>
      <c r="E59" s="18"/>
      <c r="F59" s="292" t="s">
        <v>121</v>
      </c>
      <c r="G59" s="18"/>
      <c r="H59" s="146"/>
      <c r="I59" s="18"/>
      <c r="J59" s="18"/>
      <c r="K59" s="18"/>
      <c r="L59" s="86"/>
    </row>
    <row r="60" spans="1:12" ht="13.5">
      <c r="A60" s="66"/>
      <c r="B60" s="285" t="s">
        <v>825</v>
      </c>
      <c r="C60" s="282"/>
      <c r="D60" s="85"/>
      <c r="E60" s="18"/>
      <c r="F60" s="292" t="s">
        <v>122</v>
      </c>
      <c r="G60" s="18"/>
      <c r="H60" s="146"/>
      <c r="I60" s="18"/>
      <c r="J60" s="18"/>
      <c r="K60" s="18"/>
      <c r="L60" s="86"/>
    </row>
    <row r="61" spans="1:12" ht="14.25" thickBot="1">
      <c r="A61" s="66"/>
      <c r="B61" s="286"/>
      <c r="C61" s="283"/>
      <c r="D61" s="85"/>
      <c r="E61" s="18"/>
      <c r="F61" s="293" t="s">
        <v>891</v>
      </c>
      <c r="G61" s="149"/>
      <c r="H61" s="147"/>
      <c r="I61" s="18"/>
      <c r="J61" s="18"/>
      <c r="K61" s="18"/>
      <c r="L61" s="86"/>
    </row>
    <row r="62" spans="1:12" ht="14.25" thickTop="1">
      <c r="A62" s="66"/>
      <c r="B62" s="123" t="s">
        <v>826</v>
      </c>
      <c r="C62" s="125">
        <f>C58</f>
      </c>
      <c r="D62" s="85"/>
      <c r="E62" s="18"/>
      <c r="F62" s="18"/>
      <c r="G62" s="18"/>
      <c r="H62" s="18"/>
      <c r="I62" s="18"/>
      <c r="J62" s="18"/>
      <c r="K62" s="18"/>
      <c r="L62" s="86"/>
    </row>
    <row r="63" spans="1:12" ht="13.5">
      <c r="A63" s="66"/>
      <c r="B63" s="123" t="s">
        <v>827</v>
      </c>
      <c r="C63" s="75">
        <f>IF(SUM(C58:C59)=0,"",SUM(C58:C59))</f>
      </c>
      <c r="D63" s="85"/>
      <c r="E63" s="18"/>
      <c r="F63" s="18"/>
      <c r="G63" s="18"/>
      <c r="H63" s="18"/>
      <c r="I63" s="18"/>
      <c r="J63" s="18"/>
      <c r="K63" s="18"/>
      <c r="L63" s="86"/>
    </row>
    <row r="64" spans="1:12" ht="13.5">
      <c r="A64" s="66"/>
      <c r="B64" s="123" t="s">
        <v>828</v>
      </c>
      <c r="C64" s="77">
        <f>IF(ISERROR(C62/C63)=TRUE,"",ROUNDDOWN(C62/C63,2))</f>
      </c>
      <c r="D64" s="85"/>
      <c r="E64" s="18"/>
      <c r="F64" s="18"/>
      <c r="G64" s="18"/>
      <c r="H64" s="18"/>
      <c r="I64" s="18"/>
      <c r="J64" s="18"/>
      <c r="K64" s="18"/>
      <c r="L64" s="86"/>
    </row>
    <row r="65" spans="1:12" ht="13.5">
      <c r="A65" s="66"/>
      <c r="B65" s="123" t="s">
        <v>631</v>
      </c>
      <c r="C65" s="175">
        <f>IF(C64="","",IF(C64&lt;0.5,"d",IF(C64&lt;0.75,"c",IF(C64&lt;0.9,"b",IF(C64&gt;=0.9,"a","")))))</f>
      </c>
      <c r="D65" s="85"/>
      <c r="E65" s="18"/>
      <c r="F65" s="18"/>
      <c r="G65" s="18"/>
      <c r="H65" s="18"/>
      <c r="I65" s="18"/>
      <c r="J65" s="18"/>
      <c r="K65" s="18"/>
      <c r="L65" s="86"/>
    </row>
    <row r="66" spans="1:12" ht="14.25" thickBot="1">
      <c r="A66" s="66"/>
      <c r="B66" s="101"/>
      <c r="C66" s="96"/>
      <c r="D66" s="93"/>
      <c r="E66" s="94"/>
      <c r="F66" s="94"/>
      <c r="G66" s="94"/>
      <c r="H66" s="94"/>
      <c r="I66" s="94"/>
      <c r="J66" s="94"/>
      <c r="K66" s="94"/>
      <c r="L66" s="96"/>
    </row>
    <row r="67" spans="1:12" ht="13.5">
      <c r="A67" s="66"/>
      <c r="B67" s="97"/>
      <c r="C67" s="878" t="s">
        <v>763</v>
      </c>
      <c r="D67" s="818" t="s">
        <v>130</v>
      </c>
      <c r="E67" s="802"/>
      <c r="F67" s="801" t="s">
        <v>131</v>
      </c>
      <c r="G67" s="818"/>
      <c r="H67" s="802"/>
      <c r="I67" s="801" t="s">
        <v>656</v>
      </c>
      <c r="J67" s="818"/>
      <c r="K67" s="802"/>
      <c r="L67" s="82" t="s">
        <v>657</v>
      </c>
    </row>
    <row r="68" spans="1:12" ht="13.5" customHeight="1">
      <c r="A68" s="939"/>
      <c r="B68" s="70" t="s">
        <v>663</v>
      </c>
      <c r="C68" s="879"/>
      <c r="D68" s="858" t="s">
        <v>546</v>
      </c>
      <c r="E68" s="861"/>
      <c r="F68" s="861"/>
      <c r="G68" s="861"/>
      <c r="H68" s="796"/>
      <c r="I68" s="795" t="s">
        <v>660</v>
      </c>
      <c r="J68" s="861"/>
      <c r="K68" s="796"/>
      <c r="L68" s="84" t="s">
        <v>661</v>
      </c>
    </row>
    <row r="69" spans="1:12" ht="13.5">
      <c r="A69" s="939"/>
      <c r="B69" s="70"/>
      <c r="C69" s="86"/>
      <c r="D69" s="18"/>
      <c r="E69" s="18"/>
      <c r="F69" s="18"/>
      <c r="G69" s="18"/>
      <c r="H69" s="18"/>
      <c r="I69" s="18"/>
      <c r="J69" s="18"/>
      <c r="K69" s="18"/>
      <c r="L69" s="86"/>
    </row>
    <row r="70" spans="1:12" ht="13.5">
      <c r="A70" s="939"/>
      <c r="B70" s="278" t="s">
        <v>547</v>
      </c>
      <c r="C70" s="471"/>
      <c r="D70" s="18" t="s">
        <v>544</v>
      </c>
      <c r="E70" s="18"/>
      <c r="F70" s="18"/>
      <c r="G70" s="18"/>
      <c r="H70" s="18"/>
      <c r="I70" s="18"/>
      <c r="J70" s="18"/>
      <c r="K70" s="18"/>
      <c r="L70" s="86"/>
    </row>
    <row r="71" spans="1:12" ht="13.5">
      <c r="A71" s="85"/>
      <c r="B71" s="70"/>
      <c r="C71" s="483"/>
      <c r="D71" s="18" t="s">
        <v>787</v>
      </c>
      <c r="E71" s="18"/>
      <c r="F71" s="18"/>
      <c r="G71" s="18"/>
      <c r="H71" s="18"/>
      <c r="I71" s="18"/>
      <c r="J71" s="18"/>
      <c r="K71" s="18"/>
      <c r="L71" s="86"/>
    </row>
    <row r="72" spans="1:12" ht="13.5">
      <c r="A72" s="85"/>
      <c r="B72" s="70"/>
      <c r="C72" s="483"/>
      <c r="D72" s="18" t="s">
        <v>788</v>
      </c>
      <c r="E72" s="18"/>
      <c r="F72" s="18"/>
      <c r="G72" s="18"/>
      <c r="H72" s="18"/>
      <c r="I72" s="18"/>
      <c r="J72" s="18"/>
      <c r="K72" s="18"/>
      <c r="L72" s="86"/>
    </row>
    <row r="73" spans="1:12" ht="13.5">
      <c r="A73" s="85"/>
      <c r="B73" s="70"/>
      <c r="C73" s="483"/>
      <c r="D73" s="18" t="s">
        <v>789</v>
      </c>
      <c r="E73" s="18"/>
      <c r="F73" s="18"/>
      <c r="G73" s="18"/>
      <c r="H73" s="18"/>
      <c r="I73" s="18"/>
      <c r="J73" s="18"/>
      <c r="K73" s="18"/>
      <c r="L73" s="86"/>
    </row>
    <row r="74" spans="1:12" ht="13.5">
      <c r="A74" s="85"/>
      <c r="B74" s="70"/>
      <c r="C74" s="471"/>
      <c r="D74" s="27" t="s">
        <v>545</v>
      </c>
      <c r="E74" s="18"/>
      <c r="F74" s="18"/>
      <c r="G74" s="18"/>
      <c r="H74" s="18"/>
      <c r="I74" s="18"/>
      <c r="J74" s="18"/>
      <c r="K74" s="18"/>
      <c r="L74" s="86"/>
    </row>
    <row r="75" spans="1:12" ht="14.25" thickBot="1">
      <c r="A75" s="85"/>
      <c r="B75" s="70"/>
      <c r="C75" s="471"/>
      <c r="D75" s="803" t="s">
        <v>864</v>
      </c>
      <c r="E75" s="804"/>
      <c r="F75" s="804"/>
      <c r="G75" s="804"/>
      <c r="H75" s="804"/>
      <c r="I75" s="804"/>
      <c r="J75" s="804"/>
      <c r="K75" s="804"/>
      <c r="L75" s="900"/>
    </row>
    <row r="76" spans="1:12" ht="14.25" thickTop="1">
      <c r="A76" s="85"/>
      <c r="B76" s="285" t="s">
        <v>823</v>
      </c>
      <c r="C76" s="281">
        <f>IF(AND(C77="",COUNTIF(C70:C75,"○")=0),"",COUNTIF(C70:C75,"○"))</f>
      </c>
      <c r="D76" s="18"/>
      <c r="E76" s="18"/>
      <c r="F76" s="291" t="s">
        <v>543</v>
      </c>
      <c r="G76" s="144"/>
      <c r="H76" s="143"/>
      <c r="I76" s="18"/>
      <c r="J76" s="18"/>
      <c r="K76" s="18"/>
      <c r="L76" s="86"/>
    </row>
    <row r="77" spans="1:12" ht="13.5">
      <c r="A77" s="85"/>
      <c r="B77" s="285" t="s">
        <v>824</v>
      </c>
      <c r="C77" s="281">
        <f>IF(COUNTIF(C70:C75,"×")=0,"",COUNTIF(C70:C75,"×"))</f>
      </c>
      <c r="D77" s="18"/>
      <c r="E77" s="18"/>
      <c r="F77" s="292" t="s">
        <v>121</v>
      </c>
      <c r="G77" s="18"/>
      <c r="H77" s="146"/>
      <c r="I77" s="18"/>
      <c r="J77" s="18"/>
      <c r="K77" s="18"/>
      <c r="L77" s="86"/>
    </row>
    <row r="78" spans="1:12" ht="13.5">
      <c r="A78" s="85"/>
      <c r="B78" s="285" t="s">
        <v>825</v>
      </c>
      <c r="C78" s="282"/>
      <c r="D78" s="18"/>
      <c r="E78" s="18"/>
      <c r="F78" s="292" t="s">
        <v>122</v>
      </c>
      <c r="G78" s="18"/>
      <c r="H78" s="146"/>
      <c r="I78" s="18"/>
      <c r="J78" s="18"/>
      <c r="K78" s="18"/>
      <c r="L78" s="86"/>
    </row>
    <row r="79" spans="1:12" ht="14.25" thickBot="1">
      <c r="A79" s="85"/>
      <c r="B79" s="286"/>
      <c r="C79" s="283"/>
      <c r="D79" s="18"/>
      <c r="E79" s="18"/>
      <c r="F79" s="293" t="s">
        <v>892</v>
      </c>
      <c r="G79" s="149"/>
      <c r="H79" s="147"/>
      <c r="I79" s="18"/>
      <c r="J79" s="18"/>
      <c r="K79" s="18"/>
      <c r="L79" s="86"/>
    </row>
    <row r="80" spans="1:12" ht="14.25" thickTop="1">
      <c r="A80" s="85"/>
      <c r="B80" s="123" t="s">
        <v>826</v>
      </c>
      <c r="C80" s="125">
        <f>C76</f>
      </c>
      <c r="D80" s="18"/>
      <c r="E80" s="18"/>
      <c r="F80" s="18"/>
      <c r="G80" s="18"/>
      <c r="H80" s="18"/>
      <c r="I80" s="18"/>
      <c r="J80" s="18"/>
      <c r="K80" s="18"/>
      <c r="L80" s="86"/>
    </row>
    <row r="81" spans="1:12" ht="13.5">
      <c r="A81" s="85"/>
      <c r="B81" s="123" t="s">
        <v>827</v>
      </c>
      <c r="C81" s="75">
        <f>IF(SUM(C76:C77)=0,"",SUM(C76:C77))</f>
      </c>
      <c r="D81" s="18"/>
      <c r="E81" s="18"/>
      <c r="F81" s="18"/>
      <c r="G81" s="18"/>
      <c r="H81" s="18"/>
      <c r="I81" s="18"/>
      <c r="J81" s="18"/>
      <c r="K81" s="18"/>
      <c r="L81" s="86"/>
    </row>
    <row r="82" spans="1:12" ht="13.5">
      <c r="A82" s="85"/>
      <c r="B82" s="123" t="s">
        <v>828</v>
      </c>
      <c r="C82" s="77">
        <f>IF(ISERROR(C80/C81)=TRUE,"",ROUNDDOWN(C80/C81,2))</f>
      </c>
      <c r="D82" s="18"/>
      <c r="E82" s="18"/>
      <c r="F82" s="18"/>
      <c r="G82" s="18"/>
      <c r="H82" s="18"/>
      <c r="I82" s="18"/>
      <c r="J82" s="18"/>
      <c r="K82" s="18"/>
      <c r="L82" s="86"/>
    </row>
    <row r="83" spans="1:12" ht="13.5">
      <c r="A83" s="85"/>
      <c r="B83" s="123" t="s">
        <v>631</v>
      </c>
      <c r="C83" s="175">
        <f>IF(C82="","",IF(C82&lt;0.5,"d",IF(C82&lt;0.75,"c",IF(C82&lt;0.9,"b",IF(C82&gt;=0.9,"a","")))))</f>
      </c>
      <c r="D83" s="18"/>
      <c r="E83" s="18"/>
      <c r="F83" s="18"/>
      <c r="G83" s="18"/>
      <c r="H83" s="18"/>
      <c r="I83" s="18"/>
      <c r="J83" s="18"/>
      <c r="K83" s="18"/>
      <c r="L83" s="86"/>
    </row>
    <row r="84" spans="1:12" ht="14.25" thickBot="1">
      <c r="A84" s="67"/>
      <c r="B84" s="101"/>
      <c r="C84" s="96"/>
      <c r="D84" s="94"/>
      <c r="E84" s="94"/>
      <c r="F84" s="94"/>
      <c r="G84" s="94"/>
      <c r="H84" s="94"/>
      <c r="I84" s="94"/>
      <c r="J84" s="94"/>
      <c r="K84" s="94"/>
      <c r="L84" s="96"/>
    </row>
    <row r="85" spans="1:12" ht="13.5">
      <c r="A85" s="18"/>
      <c r="B85" s="18"/>
      <c r="C85" s="287"/>
      <c r="D85" s="18"/>
      <c r="E85" s="18"/>
      <c r="F85" s="18"/>
      <c r="G85" s="18"/>
      <c r="H85" s="18"/>
      <c r="I85" s="18"/>
      <c r="J85" s="18"/>
      <c r="K85" s="18"/>
      <c r="L85" s="287"/>
    </row>
    <row r="86" spans="1:11" ht="17.25">
      <c r="A86" t="s">
        <v>579</v>
      </c>
      <c r="D86" s="812" t="s">
        <v>126</v>
      </c>
      <c r="E86" s="812"/>
      <c r="F86" s="812"/>
      <c r="G86" s="812"/>
      <c r="H86" s="812"/>
      <c r="I86" s="812"/>
      <c r="J86" s="812"/>
      <c r="K86" s="812"/>
    </row>
    <row r="87" spans="1:12" ht="14.25" thickBot="1">
      <c r="A87" s="18"/>
      <c r="B87" s="18"/>
      <c r="C87" s="94"/>
      <c r="D87" s="18"/>
      <c r="E87" s="18"/>
      <c r="F87" s="18"/>
      <c r="G87" s="18"/>
      <c r="H87" s="18"/>
      <c r="I87" s="18"/>
      <c r="J87" s="18"/>
      <c r="K87" s="18"/>
      <c r="L87" s="31" t="s">
        <v>1090</v>
      </c>
    </row>
    <row r="88" spans="1:12" ht="13.5">
      <c r="A88" s="64" t="s">
        <v>128</v>
      </c>
      <c r="B88" s="68" t="s">
        <v>654</v>
      </c>
      <c r="C88" s="878" t="s">
        <v>763</v>
      </c>
      <c r="D88" s="818" t="s">
        <v>130</v>
      </c>
      <c r="E88" s="802"/>
      <c r="F88" s="801" t="s">
        <v>655</v>
      </c>
      <c r="G88" s="818"/>
      <c r="H88" s="802"/>
      <c r="I88" s="801" t="s">
        <v>656</v>
      </c>
      <c r="J88" s="818"/>
      <c r="K88" s="802"/>
      <c r="L88" s="82" t="s">
        <v>657</v>
      </c>
    </row>
    <row r="89" spans="1:12" ht="13.5">
      <c r="A89" s="938" t="s">
        <v>658</v>
      </c>
      <c r="B89" s="70" t="s">
        <v>663</v>
      </c>
      <c r="C89" s="879"/>
      <c r="D89" s="858" t="s">
        <v>659</v>
      </c>
      <c r="E89" s="861"/>
      <c r="F89" s="861"/>
      <c r="G89" s="861"/>
      <c r="H89" s="796"/>
      <c r="I89" s="795" t="s">
        <v>660</v>
      </c>
      <c r="J89" s="861"/>
      <c r="K89" s="796"/>
      <c r="L89" s="84" t="s">
        <v>661</v>
      </c>
    </row>
    <row r="90" spans="1:12" ht="13.5">
      <c r="A90" s="939"/>
      <c r="C90" s="330"/>
      <c r="D90" s="85"/>
      <c r="E90" s="18"/>
      <c r="F90" s="18"/>
      <c r="G90" s="18"/>
      <c r="H90" s="18"/>
      <c r="I90" s="18"/>
      <c r="J90" s="18"/>
      <c r="K90" s="18"/>
      <c r="L90" s="86"/>
    </row>
    <row r="91" spans="1:12" ht="13.5">
      <c r="A91" s="939"/>
      <c r="B91" s="329" t="s">
        <v>669</v>
      </c>
      <c r="C91" s="471"/>
      <c r="D91" s="85" t="s">
        <v>798</v>
      </c>
      <c r="E91" s="18"/>
      <c r="F91" s="18"/>
      <c r="G91" s="18"/>
      <c r="H91" s="18"/>
      <c r="I91" s="18"/>
      <c r="J91" s="18"/>
      <c r="K91" s="18"/>
      <c r="L91" s="86"/>
    </row>
    <row r="92" spans="1:12" ht="13.5">
      <c r="A92" s="66"/>
      <c r="C92" s="471"/>
      <c r="D92" s="85" t="s">
        <v>799</v>
      </c>
      <c r="E92" s="18"/>
      <c r="F92" s="18"/>
      <c r="G92" s="18"/>
      <c r="H92" s="18"/>
      <c r="I92" s="18"/>
      <c r="J92" s="18"/>
      <c r="K92" s="18"/>
      <c r="L92" s="86"/>
    </row>
    <row r="93" spans="1:12" ht="13.5">
      <c r="A93" s="66"/>
      <c r="B93" s="85"/>
      <c r="C93" s="471"/>
      <c r="D93" s="85" t="s">
        <v>800</v>
      </c>
      <c r="E93" s="18"/>
      <c r="F93" s="18"/>
      <c r="G93" s="18"/>
      <c r="H93" s="18"/>
      <c r="I93" s="18"/>
      <c r="J93" s="18"/>
      <c r="K93" s="18"/>
      <c r="L93" s="86"/>
    </row>
    <row r="94" spans="1:12" ht="13.5">
      <c r="A94" s="66"/>
      <c r="B94" s="85"/>
      <c r="C94" s="471"/>
      <c r="D94" s="85" t="s">
        <v>801</v>
      </c>
      <c r="E94" s="18"/>
      <c r="F94" s="18"/>
      <c r="G94" s="18"/>
      <c r="H94" s="18"/>
      <c r="I94" s="18"/>
      <c r="J94" s="18"/>
      <c r="K94" s="18"/>
      <c r="L94" s="86"/>
    </row>
    <row r="95" spans="1:12" ht="13.5">
      <c r="A95" s="66"/>
      <c r="B95" s="85"/>
      <c r="C95" s="471"/>
      <c r="D95" s="85" t="s">
        <v>802</v>
      </c>
      <c r="E95" s="18"/>
      <c r="F95" s="18"/>
      <c r="G95" s="18"/>
      <c r="H95" s="18"/>
      <c r="I95" s="18"/>
      <c r="J95" s="18"/>
      <c r="K95" s="18"/>
      <c r="L95" s="86"/>
    </row>
    <row r="96" spans="1:12" ht="13.5">
      <c r="A96" s="66"/>
      <c r="B96" s="85"/>
      <c r="C96" s="471"/>
      <c r="D96" s="85" t="s">
        <v>545</v>
      </c>
      <c r="E96" s="18"/>
      <c r="F96" s="18"/>
      <c r="G96" s="18"/>
      <c r="H96" s="18"/>
      <c r="I96" s="18"/>
      <c r="J96" s="18"/>
      <c r="K96" s="18"/>
      <c r="L96" s="86"/>
    </row>
    <row r="97" spans="1:12" ht="14.25" thickBot="1">
      <c r="A97" s="66"/>
      <c r="B97" s="85"/>
      <c r="C97" s="471"/>
      <c r="D97" s="803" t="s">
        <v>864</v>
      </c>
      <c r="E97" s="804"/>
      <c r="F97" s="804"/>
      <c r="G97" s="804"/>
      <c r="H97" s="804"/>
      <c r="I97" s="804"/>
      <c r="J97" s="804"/>
      <c r="K97" s="804"/>
      <c r="L97" s="900"/>
    </row>
    <row r="98" spans="1:12" ht="14.25" thickTop="1">
      <c r="A98" s="66"/>
      <c r="B98" s="122" t="s">
        <v>823</v>
      </c>
      <c r="C98" s="125">
        <f>IF(AND(C99="",COUNTIF(C91:C97,"○")=0),"",COUNTIF(C91:C97,"○"))</f>
      </c>
      <c r="D98" s="85"/>
      <c r="E98" s="18"/>
      <c r="F98" s="291" t="s">
        <v>243</v>
      </c>
      <c r="G98" s="144"/>
      <c r="H98" s="143"/>
      <c r="I98" s="18"/>
      <c r="J98" s="18"/>
      <c r="K98" s="18"/>
      <c r="L98" s="86"/>
    </row>
    <row r="99" spans="1:12" ht="13.5">
      <c r="A99" s="66"/>
      <c r="B99" s="285" t="s">
        <v>824</v>
      </c>
      <c r="C99" s="281">
        <f>IF(COUNTIF(C91:C97,"×")=0,"",COUNTIF(C91:C97,"×"))</f>
      </c>
      <c r="D99" s="85"/>
      <c r="E99" s="18"/>
      <c r="F99" s="292" t="s">
        <v>121</v>
      </c>
      <c r="G99" s="18"/>
      <c r="H99" s="146"/>
      <c r="I99" s="18"/>
      <c r="J99" s="18"/>
      <c r="K99" s="18"/>
      <c r="L99" s="86"/>
    </row>
    <row r="100" spans="1:12" ht="13.5">
      <c r="A100" s="66"/>
      <c r="B100" s="285" t="s">
        <v>825</v>
      </c>
      <c r="C100" s="282"/>
      <c r="D100" s="85"/>
      <c r="E100" s="18"/>
      <c r="F100" s="292" t="s">
        <v>122</v>
      </c>
      <c r="G100" s="18"/>
      <c r="H100" s="146"/>
      <c r="I100" s="18"/>
      <c r="J100" s="18"/>
      <c r="K100" s="18"/>
      <c r="L100" s="86"/>
    </row>
    <row r="101" spans="1:12" ht="14.25" thickBot="1">
      <c r="A101" s="66"/>
      <c r="B101" s="286"/>
      <c r="C101" s="283"/>
      <c r="D101" s="85"/>
      <c r="E101" s="18"/>
      <c r="F101" s="293" t="s">
        <v>891</v>
      </c>
      <c r="G101" s="149"/>
      <c r="H101" s="147"/>
      <c r="I101" s="18"/>
      <c r="J101" s="18"/>
      <c r="K101" s="18"/>
      <c r="L101" s="86"/>
    </row>
    <row r="102" spans="1:12" ht="14.25" thickTop="1">
      <c r="A102" s="66"/>
      <c r="B102" s="123" t="s">
        <v>826</v>
      </c>
      <c r="C102" s="125">
        <f>C98</f>
      </c>
      <c r="D102" s="85"/>
      <c r="E102" s="18"/>
      <c r="F102" s="18"/>
      <c r="G102" s="18"/>
      <c r="H102" s="18"/>
      <c r="I102" s="18"/>
      <c r="J102" s="18"/>
      <c r="K102" s="18"/>
      <c r="L102" s="86"/>
    </row>
    <row r="103" spans="1:12" ht="13.5">
      <c r="A103" s="66"/>
      <c r="B103" s="123" t="s">
        <v>827</v>
      </c>
      <c r="C103" s="75">
        <f>IF(SUM(C98:C99)=0,"",SUM(C98:C99))</f>
      </c>
      <c r="D103" s="85"/>
      <c r="E103" s="18"/>
      <c r="F103" s="18"/>
      <c r="G103" s="18"/>
      <c r="H103" s="18"/>
      <c r="I103" s="18"/>
      <c r="J103" s="18"/>
      <c r="K103" s="18"/>
      <c r="L103" s="86"/>
    </row>
    <row r="104" spans="1:12" ht="13.5">
      <c r="A104" s="66"/>
      <c r="B104" s="123" t="s">
        <v>828</v>
      </c>
      <c r="C104" s="77">
        <f>IF(ISERROR(C102/C103)=TRUE,"",ROUNDDOWN(C102/C103,2))</f>
      </c>
      <c r="D104" s="85"/>
      <c r="E104" s="18"/>
      <c r="F104" s="18"/>
      <c r="G104" s="18"/>
      <c r="H104" s="18"/>
      <c r="I104" s="18"/>
      <c r="J104" s="18"/>
      <c r="K104" s="18"/>
      <c r="L104" s="86"/>
    </row>
    <row r="105" spans="1:12" ht="13.5">
      <c r="A105" s="66"/>
      <c r="B105" s="123" t="s">
        <v>631</v>
      </c>
      <c r="C105" s="175">
        <f>IF(C104="","",IF(C104&lt;0.5,"d",IF(C104&lt;0.75,"c",IF(C104&lt;0.9,"b",IF(C104&gt;=0.9,"a","")))))</f>
      </c>
      <c r="D105" s="85"/>
      <c r="E105" s="18"/>
      <c r="F105" s="18"/>
      <c r="G105" s="18"/>
      <c r="H105" s="18"/>
      <c r="I105" s="18"/>
      <c r="J105" s="18"/>
      <c r="K105" s="18"/>
      <c r="L105" s="86"/>
    </row>
    <row r="106" spans="1:12" ht="14.25" thickBot="1">
      <c r="A106" s="66"/>
      <c r="B106" s="101"/>
      <c r="C106" s="96"/>
      <c r="D106" s="93"/>
      <c r="E106" s="94"/>
      <c r="F106" s="94"/>
      <c r="G106" s="94"/>
      <c r="H106" s="94"/>
      <c r="I106" s="94"/>
      <c r="J106" s="94"/>
      <c r="K106" s="94"/>
      <c r="L106" s="96"/>
    </row>
    <row r="107" spans="1:12" ht="13.5">
      <c r="A107" s="66"/>
      <c r="B107" s="70"/>
      <c r="C107" s="789" t="s">
        <v>763</v>
      </c>
      <c r="D107" s="818" t="s">
        <v>130</v>
      </c>
      <c r="E107" s="802"/>
      <c r="F107" s="801" t="s">
        <v>655</v>
      </c>
      <c r="G107" s="818"/>
      <c r="H107" s="802"/>
      <c r="I107" s="801" t="s">
        <v>656</v>
      </c>
      <c r="J107" s="818"/>
      <c r="K107" s="802"/>
      <c r="L107" s="82" t="s">
        <v>657</v>
      </c>
    </row>
    <row r="108" spans="1:12" ht="13.5">
      <c r="A108" s="66"/>
      <c r="B108" s="70" t="s">
        <v>663</v>
      </c>
      <c r="C108" s="790"/>
      <c r="D108" s="858" t="s">
        <v>659</v>
      </c>
      <c r="E108" s="861"/>
      <c r="F108" s="861"/>
      <c r="G108" s="861"/>
      <c r="H108" s="796"/>
      <c r="I108" s="795" t="s">
        <v>660</v>
      </c>
      <c r="J108" s="861"/>
      <c r="K108" s="796"/>
      <c r="L108" s="84" t="s">
        <v>661</v>
      </c>
    </row>
    <row r="109" spans="1:12" ht="13.5">
      <c r="A109" s="66"/>
      <c r="C109" s="330"/>
      <c r="D109" s="85"/>
      <c r="E109" s="18"/>
      <c r="F109" s="18"/>
      <c r="G109" s="18"/>
      <c r="H109" s="18"/>
      <c r="I109" s="18"/>
      <c r="J109" s="18"/>
      <c r="K109" s="18"/>
      <c r="L109" s="86"/>
    </row>
    <row r="110" spans="1:12" ht="13.5">
      <c r="A110" s="66"/>
      <c r="B110" s="329" t="s">
        <v>670</v>
      </c>
      <c r="C110" s="471"/>
      <c r="D110" s="85" t="s">
        <v>810</v>
      </c>
      <c r="E110" s="18"/>
      <c r="F110" s="18"/>
      <c r="G110" s="18"/>
      <c r="H110" s="18"/>
      <c r="I110" s="18"/>
      <c r="J110" s="18"/>
      <c r="K110" s="18"/>
      <c r="L110" s="86"/>
    </row>
    <row r="111" spans="1:12" ht="13.5">
      <c r="A111" s="66"/>
      <c r="C111" s="471"/>
      <c r="D111" s="85" t="s">
        <v>811</v>
      </c>
      <c r="E111" s="18"/>
      <c r="F111" s="18"/>
      <c r="G111" s="18"/>
      <c r="H111" s="18"/>
      <c r="I111" s="18"/>
      <c r="J111" s="18"/>
      <c r="K111" s="18"/>
      <c r="L111" s="86"/>
    </row>
    <row r="112" spans="1:12" ht="13.5">
      <c r="A112" s="66"/>
      <c r="B112" s="85"/>
      <c r="C112" s="471"/>
      <c r="D112" s="85" t="s">
        <v>812</v>
      </c>
      <c r="E112" s="18"/>
      <c r="F112" s="18"/>
      <c r="G112" s="18"/>
      <c r="H112" s="18"/>
      <c r="I112" s="18"/>
      <c r="J112" s="18"/>
      <c r="K112" s="18"/>
      <c r="L112" s="86"/>
    </row>
    <row r="113" spans="1:12" ht="13.5">
      <c r="A113" s="66"/>
      <c r="B113" s="85"/>
      <c r="C113" s="471"/>
      <c r="D113" s="85" t="s">
        <v>802</v>
      </c>
      <c r="E113" s="18"/>
      <c r="F113" s="18"/>
      <c r="G113" s="18"/>
      <c r="H113" s="18"/>
      <c r="I113" s="18"/>
      <c r="J113" s="18"/>
      <c r="K113" s="18"/>
      <c r="L113" s="86"/>
    </row>
    <row r="114" spans="1:12" ht="13.5">
      <c r="A114" s="66"/>
      <c r="B114" s="85"/>
      <c r="C114" s="495"/>
      <c r="D114" s="85" t="s">
        <v>542</v>
      </c>
      <c r="E114" s="18"/>
      <c r="F114" s="18"/>
      <c r="G114" s="18"/>
      <c r="H114" s="18"/>
      <c r="I114" s="18"/>
      <c r="J114" s="18"/>
      <c r="K114" s="18"/>
      <c r="L114" s="86"/>
    </row>
    <row r="115" spans="1:12" ht="14.25" thickBot="1">
      <c r="A115" s="66"/>
      <c r="B115" s="85"/>
      <c r="C115" s="495"/>
      <c r="D115" s="803" t="s">
        <v>864</v>
      </c>
      <c r="E115" s="804"/>
      <c r="F115" s="804"/>
      <c r="G115" s="804"/>
      <c r="H115" s="804"/>
      <c r="I115" s="804"/>
      <c r="J115" s="804"/>
      <c r="K115" s="804"/>
      <c r="L115" s="900"/>
    </row>
    <row r="116" spans="1:12" ht="14.25" thickTop="1">
      <c r="A116" s="66"/>
      <c r="B116" s="285" t="s">
        <v>823</v>
      </c>
      <c r="C116" s="281">
        <f>IF(AND(C117="",COUNTIF(C110:C115,"○")=0),"",COUNTIF(C110:C115,"○"))</f>
      </c>
      <c r="D116" s="85"/>
      <c r="E116" s="18"/>
      <c r="F116" s="291" t="s">
        <v>543</v>
      </c>
      <c r="G116" s="144"/>
      <c r="H116" s="143"/>
      <c r="I116" s="18"/>
      <c r="J116" s="18"/>
      <c r="K116" s="18"/>
      <c r="L116" s="86"/>
    </row>
    <row r="117" spans="1:12" ht="13.5">
      <c r="A117" s="66"/>
      <c r="B117" s="285" t="s">
        <v>824</v>
      </c>
      <c r="C117" s="281">
        <f>IF(COUNTIF(C110:C115,"×")=0,"",COUNTIF(C110:C115,"×"))</f>
      </c>
      <c r="D117" s="85"/>
      <c r="E117" s="18"/>
      <c r="F117" s="292" t="s">
        <v>894</v>
      </c>
      <c r="G117" s="18"/>
      <c r="H117" s="146"/>
      <c r="I117" s="18"/>
      <c r="J117" s="18"/>
      <c r="K117" s="18"/>
      <c r="L117" s="86"/>
    </row>
    <row r="118" spans="1:12" ht="13.5">
      <c r="A118" s="66"/>
      <c r="B118" s="285" t="s">
        <v>825</v>
      </c>
      <c r="C118" s="282"/>
      <c r="D118" s="85"/>
      <c r="E118" s="18"/>
      <c r="F118" s="292" t="s">
        <v>895</v>
      </c>
      <c r="G118" s="18"/>
      <c r="H118" s="146"/>
      <c r="I118" s="18"/>
      <c r="J118" s="18"/>
      <c r="K118" s="18"/>
      <c r="L118" s="86"/>
    </row>
    <row r="119" spans="1:12" ht="14.25" thickBot="1">
      <c r="A119" s="66"/>
      <c r="B119" s="286"/>
      <c r="C119" s="283"/>
      <c r="D119" s="85"/>
      <c r="E119" s="18"/>
      <c r="F119" s="293" t="s">
        <v>892</v>
      </c>
      <c r="G119" s="149"/>
      <c r="H119" s="147"/>
      <c r="I119" s="18"/>
      <c r="J119" s="18"/>
      <c r="K119" s="18"/>
      <c r="L119" s="86"/>
    </row>
    <row r="120" spans="1:12" ht="14.25" thickTop="1">
      <c r="A120" s="66"/>
      <c r="B120" s="123" t="s">
        <v>826</v>
      </c>
      <c r="C120" s="125">
        <f>C116</f>
      </c>
      <c r="D120" s="85"/>
      <c r="E120" s="18"/>
      <c r="F120" s="18"/>
      <c r="G120" s="18"/>
      <c r="H120" s="18"/>
      <c r="I120" s="18"/>
      <c r="J120" s="18"/>
      <c r="K120" s="18"/>
      <c r="L120" s="86"/>
    </row>
    <row r="121" spans="1:12" ht="13.5">
      <c r="A121" s="66"/>
      <c r="B121" s="123" t="s">
        <v>827</v>
      </c>
      <c r="C121" s="75">
        <f>IF(SUM(C116:C117)=0,"",SUM(C116:C117))</f>
      </c>
      <c r="D121" s="85"/>
      <c r="E121" s="18"/>
      <c r="F121" s="18"/>
      <c r="G121" s="18"/>
      <c r="H121" s="18"/>
      <c r="I121" s="18"/>
      <c r="J121" s="18"/>
      <c r="K121" s="18"/>
      <c r="L121" s="86"/>
    </row>
    <row r="122" spans="1:12" ht="13.5">
      <c r="A122" s="66"/>
      <c r="B122" s="123" t="s">
        <v>828</v>
      </c>
      <c r="C122" s="77">
        <f>IF(ISERROR(C120/C121)=TRUE,"",ROUNDDOWN(C120/C121,2))</f>
      </c>
      <c r="D122" s="85"/>
      <c r="E122" s="18"/>
      <c r="F122" s="18"/>
      <c r="G122" s="18"/>
      <c r="H122" s="18"/>
      <c r="I122" s="18"/>
      <c r="J122" s="18"/>
      <c r="K122" s="18"/>
      <c r="L122" s="86"/>
    </row>
    <row r="123" spans="1:12" ht="13.5">
      <c r="A123" s="66"/>
      <c r="B123" s="123" t="s">
        <v>631</v>
      </c>
      <c r="C123" s="175">
        <f>IF(C122="","",IF(C122&lt;0.5,"d",IF(C122&lt;0.75,"c",IF(C122&lt;0.9,"b",IF(C122&gt;=0.9,"a","")))))</f>
      </c>
      <c r="D123" s="85"/>
      <c r="E123" s="18"/>
      <c r="F123" s="18"/>
      <c r="G123" s="18"/>
      <c r="H123" s="18"/>
      <c r="I123" s="18"/>
      <c r="J123" s="18"/>
      <c r="K123" s="18"/>
      <c r="L123" s="86"/>
    </row>
    <row r="124" spans="1:12" ht="14.25" thickBot="1">
      <c r="A124" s="67"/>
      <c r="B124" s="101"/>
      <c r="C124" s="96"/>
      <c r="D124" s="93"/>
      <c r="E124" s="94"/>
      <c r="F124" s="94"/>
      <c r="G124" s="94"/>
      <c r="H124" s="94"/>
      <c r="I124" s="94"/>
      <c r="J124" s="94"/>
      <c r="K124" s="94"/>
      <c r="L124" s="96"/>
    </row>
    <row r="125" spans="1:12" ht="13.5">
      <c r="A125" s="18"/>
      <c r="B125" s="18"/>
      <c r="C125" s="18"/>
      <c r="D125" s="18"/>
      <c r="E125" s="18"/>
      <c r="F125" s="18"/>
      <c r="G125" s="18"/>
      <c r="H125" s="18"/>
      <c r="I125" s="18"/>
      <c r="J125" s="18"/>
      <c r="K125" s="18"/>
      <c r="L125" s="18"/>
    </row>
    <row r="126" spans="1:11" ht="17.25">
      <c r="A126" t="s">
        <v>580</v>
      </c>
      <c r="D126" s="812" t="s">
        <v>126</v>
      </c>
      <c r="E126" s="812"/>
      <c r="F126" s="812"/>
      <c r="G126" s="812"/>
      <c r="H126" s="812"/>
      <c r="I126" s="812"/>
      <c r="J126" s="812"/>
      <c r="K126" s="812"/>
    </row>
    <row r="127" spans="1:12" ht="14.25" thickBot="1">
      <c r="A127" s="941"/>
      <c r="B127" s="941"/>
      <c r="C127" s="941"/>
      <c r="D127" s="941"/>
      <c r="E127" s="941"/>
      <c r="F127" s="941"/>
      <c r="G127" s="941"/>
      <c r="H127" s="941"/>
      <c r="L127" s="31" t="s">
        <v>1090</v>
      </c>
    </row>
    <row r="128" spans="1:12" ht="13.5">
      <c r="A128" s="64" t="s">
        <v>128</v>
      </c>
      <c r="B128" s="68" t="s">
        <v>654</v>
      </c>
      <c r="C128" s="789" t="s">
        <v>763</v>
      </c>
      <c r="D128" s="839" t="s">
        <v>130</v>
      </c>
      <c r="E128" s="802"/>
      <c r="F128" s="801" t="s">
        <v>131</v>
      </c>
      <c r="G128" s="818"/>
      <c r="H128" s="802"/>
      <c r="I128" s="801" t="s">
        <v>1112</v>
      </c>
      <c r="J128" s="818"/>
      <c r="K128" s="802"/>
      <c r="L128" s="82" t="s">
        <v>1113</v>
      </c>
    </row>
    <row r="129" spans="1:12" ht="13.5" customHeight="1">
      <c r="A129" s="938" t="s">
        <v>658</v>
      </c>
      <c r="B129" s="70" t="s">
        <v>663</v>
      </c>
      <c r="C129" s="790"/>
      <c r="D129" s="858" t="s">
        <v>546</v>
      </c>
      <c r="E129" s="861"/>
      <c r="F129" s="861"/>
      <c r="G129" s="861"/>
      <c r="H129" s="796"/>
      <c r="I129" s="795" t="s">
        <v>671</v>
      </c>
      <c r="J129" s="861"/>
      <c r="K129" s="796"/>
      <c r="L129" s="84" t="s">
        <v>661</v>
      </c>
    </row>
    <row r="130" spans="1:12" ht="13.5">
      <c r="A130" s="939"/>
      <c r="B130" s="70"/>
      <c r="C130" s="86"/>
      <c r="D130" s="85"/>
      <c r="E130" s="18"/>
      <c r="F130" s="18"/>
      <c r="G130" s="18"/>
      <c r="H130" s="18"/>
      <c r="I130" s="18"/>
      <c r="J130" s="18"/>
      <c r="K130" s="18"/>
      <c r="L130" s="86"/>
    </row>
    <row r="131" spans="1:12" ht="13.5">
      <c r="A131" s="939"/>
      <c r="B131" s="278" t="s">
        <v>550</v>
      </c>
      <c r="C131" s="483"/>
      <c r="D131" s="85" t="s">
        <v>549</v>
      </c>
      <c r="E131" s="18"/>
      <c r="F131" s="18"/>
      <c r="G131" s="18"/>
      <c r="H131" s="18"/>
      <c r="I131" s="18"/>
      <c r="J131" s="18"/>
      <c r="K131" s="18"/>
      <c r="L131" s="86"/>
    </row>
    <row r="132" spans="1:12" ht="13.5">
      <c r="A132" s="66"/>
      <c r="B132" s="70"/>
      <c r="C132" s="483"/>
      <c r="D132" s="85" t="s">
        <v>548</v>
      </c>
      <c r="E132" s="18"/>
      <c r="F132" s="18"/>
      <c r="G132" s="18"/>
      <c r="H132" s="18"/>
      <c r="I132" s="18"/>
      <c r="J132" s="18"/>
      <c r="K132" s="18"/>
      <c r="L132" s="86"/>
    </row>
    <row r="133" spans="1:12" ht="13.5">
      <c r="A133" s="66"/>
      <c r="B133" s="70"/>
      <c r="C133" s="483"/>
      <c r="D133" s="85" t="s">
        <v>813</v>
      </c>
      <c r="E133" s="18"/>
      <c r="F133" s="18"/>
      <c r="G133" s="18"/>
      <c r="H133" s="18"/>
      <c r="I133" s="18"/>
      <c r="J133" s="18"/>
      <c r="K133" s="18"/>
      <c r="L133" s="86"/>
    </row>
    <row r="134" spans="1:12" ht="13.5">
      <c r="A134" s="66"/>
      <c r="B134" s="70"/>
      <c r="C134" s="483"/>
      <c r="D134" s="85" t="s">
        <v>814</v>
      </c>
      <c r="E134" s="18"/>
      <c r="F134" s="18"/>
      <c r="G134" s="18"/>
      <c r="H134" s="18"/>
      <c r="I134" s="18"/>
      <c r="J134" s="18"/>
      <c r="K134" s="18"/>
      <c r="L134" s="86"/>
    </row>
    <row r="135" spans="1:12" ht="13.5">
      <c r="A135" s="66"/>
      <c r="B135" s="70"/>
      <c r="C135" s="483"/>
      <c r="D135" s="85" t="s">
        <v>815</v>
      </c>
      <c r="E135" s="18"/>
      <c r="F135" s="18"/>
      <c r="G135" s="18"/>
      <c r="H135" s="18"/>
      <c r="I135" s="18"/>
      <c r="J135" s="18"/>
      <c r="K135" s="18"/>
      <c r="L135" s="86"/>
    </row>
    <row r="136" spans="1:12" ht="13.5">
      <c r="A136" s="66"/>
      <c r="B136" s="70"/>
      <c r="C136" s="483"/>
      <c r="D136" s="85" t="s">
        <v>802</v>
      </c>
      <c r="E136" s="18"/>
      <c r="F136" s="18"/>
      <c r="G136" s="18"/>
      <c r="H136" s="18"/>
      <c r="I136" s="18"/>
      <c r="J136" s="18"/>
      <c r="K136" s="18"/>
      <c r="L136" s="86"/>
    </row>
    <row r="137" spans="1:12" ht="13.5">
      <c r="A137" s="66"/>
      <c r="B137" s="70"/>
      <c r="C137" s="471"/>
      <c r="D137" s="85" t="s">
        <v>542</v>
      </c>
      <c r="E137" s="18"/>
      <c r="F137" s="18"/>
      <c r="G137" s="18"/>
      <c r="H137" s="18"/>
      <c r="I137" s="18"/>
      <c r="J137" s="18"/>
      <c r="K137" s="18"/>
      <c r="L137" s="86"/>
    </row>
    <row r="138" spans="1:12" ht="14.25" thickBot="1">
      <c r="A138" s="66"/>
      <c r="B138" s="70"/>
      <c r="C138" s="471"/>
      <c r="D138" s="803" t="s">
        <v>864</v>
      </c>
      <c r="E138" s="804"/>
      <c r="F138" s="804"/>
      <c r="G138" s="804"/>
      <c r="H138" s="804"/>
      <c r="I138" s="804"/>
      <c r="J138" s="804"/>
      <c r="K138" s="804"/>
      <c r="L138" s="900"/>
    </row>
    <row r="139" spans="1:12" ht="14.25" thickTop="1">
      <c r="A139" s="66"/>
      <c r="B139" s="285" t="s">
        <v>823</v>
      </c>
      <c r="C139" s="281">
        <f>IF(AND(C140="",COUNTIF(C131:C138,"○")=0),"",COUNTIF(C131:C138,"○"))</f>
      </c>
      <c r="D139" s="85"/>
      <c r="E139" s="18"/>
      <c r="F139" s="291" t="s">
        <v>244</v>
      </c>
      <c r="G139" s="144"/>
      <c r="H139" s="143"/>
      <c r="I139" s="18"/>
      <c r="J139" s="18"/>
      <c r="K139" s="18"/>
      <c r="L139" s="86"/>
    </row>
    <row r="140" spans="1:12" ht="13.5">
      <c r="A140" s="66"/>
      <c r="B140" s="285" t="s">
        <v>824</v>
      </c>
      <c r="C140" s="281">
        <f>IF(COUNTIF(C131:C138,"×")=0,"",COUNTIF(C131:C138,"×"))</f>
      </c>
      <c r="D140" s="85"/>
      <c r="E140" s="18"/>
      <c r="F140" s="292" t="s">
        <v>894</v>
      </c>
      <c r="G140" s="18"/>
      <c r="H140" s="146"/>
      <c r="I140" s="18"/>
      <c r="J140" s="18"/>
      <c r="K140" s="18"/>
      <c r="L140" s="86"/>
    </row>
    <row r="141" spans="1:12" ht="13.5">
      <c r="A141" s="66"/>
      <c r="B141" s="285" t="s">
        <v>825</v>
      </c>
      <c r="C141" s="282"/>
      <c r="D141" s="85"/>
      <c r="E141" s="18"/>
      <c r="F141" s="292" t="s">
        <v>895</v>
      </c>
      <c r="G141" s="18"/>
      <c r="H141" s="146"/>
      <c r="I141" s="18"/>
      <c r="J141" s="18"/>
      <c r="K141" s="18"/>
      <c r="L141" s="86"/>
    </row>
    <row r="142" spans="1:12" ht="14.25" thickBot="1">
      <c r="A142" s="66"/>
      <c r="B142" s="286"/>
      <c r="C142" s="283"/>
      <c r="D142" s="85"/>
      <c r="E142" s="18"/>
      <c r="F142" s="293" t="s">
        <v>896</v>
      </c>
      <c r="G142" s="149"/>
      <c r="H142" s="147"/>
      <c r="I142" s="18"/>
      <c r="J142" s="18"/>
      <c r="K142" s="18"/>
      <c r="L142" s="86"/>
    </row>
    <row r="143" spans="1:12" ht="14.25" thickTop="1">
      <c r="A143" s="66"/>
      <c r="B143" s="123" t="s">
        <v>826</v>
      </c>
      <c r="C143" s="125">
        <f>C139</f>
      </c>
      <c r="D143" s="85"/>
      <c r="E143" s="18"/>
      <c r="F143" s="18"/>
      <c r="G143" s="18"/>
      <c r="H143" s="18"/>
      <c r="I143" s="18"/>
      <c r="J143" s="18"/>
      <c r="K143" s="18"/>
      <c r="L143" s="86"/>
    </row>
    <row r="144" spans="1:12" ht="13.5">
      <c r="A144" s="66"/>
      <c r="B144" s="123" t="s">
        <v>827</v>
      </c>
      <c r="C144" s="75">
        <f>IF(SUM(C139:C140)=0,"",SUM(C139:C140))</f>
      </c>
      <c r="D144" s="85"/>
      <c r="E144" s="18"/>
      <c r="F144" s="18"/>
      <c r="G144" s="18"/>
      <c r="H144" s="18"/>
      <c r="I144" s="18"/>
      <c r="J144" s="18"/>
      <c r="K144" s="18"/>
      <c r="L144" s="86"/>
    </row>
    <row r="145" spans="1:12" ht="13.5">
      <c r="A145" s="66"/>
      <c r="B145" s="123" t="s">
        <v>828</v>
      </c>
      <c r="C145" s="77">
        <f>IF(ISERROR(C143/C144)=TRUE,"",ROUNDDOWN(C143/C144,2))</f>
      </c>
      <c r="D145" s="85"/>
      <c r="E145" s="18"/>
      <c r="F145" s="18"/>
      <c r="G145" s="18"/>
      <c r="H145" s="18"/>
      <c r="I145" s="18"/>
      <c r="J145" s="18"/>
      <c r="K145" s="18"/>
      <c r="L145" s="86"/>
    </row>
    <row r="146" spans="1:12" ht="13.5">
      <c r="A146" s="66"/>
      <c r="B146" s="123" t="s">
        <v>631</v>
      </c>
      <c r="C146" s="175">
        <f>IF(C145="","",IF(C145&lt;0.5,"d",IF(C145&lt;0.75,"c",IF(C145&lt;0.9,"b",IF(C145&gt;=0.9,"a","")))))</f>
      </c>
      <c r="D146" s="85"/>
      <c r="E146" s="18"/>
      <c r="F146" s="18"/>
      <c r="G146" s="18"/>
      <c r="H146" s="18"/>
      <c r="I146" s="18"/>
      <c r="J146" s="18"/>
      <c r="K146" s="18"/>
      <c r="L146" s="86"/>
    </row>
    <row r="147" spans="1:12" ht="14.25" thickBot="1">
      <c r="A147" s="66"/>
      <c r="B147" s="70"/>
      <c r="C147" s="86"/>
      <c r="D147" s="93"/>
      <c r="E147" s="94"/>
      <c r="F147" s="94"/>
      <c r="G147" s="94"/>
      <c r="H147" s="94"/>
      <c r="I147" s="94"/>
      <c r="J147" s="94"/>
      <c r="K147" s="94"/>
      <c r="L147" s="96"/>
    </row>
    <row r="148" spans="1:12" ht="13.5">
      <c r="A148" s="66"/>
      <c r="B148" s="97"/>
      <c r="C148" s="789" t="s">
        <v>763</v>
      </c>
      <c r="D148" s="839" t="s">
        <v>850</v>
      </c>
      <c r="E148" s="802"/>
      <c r="F148" s="801" t="s">
        <v>1111</v>
      </c>
      <c r="G148" s="818"/>
      <c r="H148" s="802"/>
      <c r="I148" s="801" t="s">
        <v>1112</v>
      </c>
      <c r="J148" s="818"/>
      <c r="K148" s="802"/>
      <c r="L148" s="82" t="s">
        <v>1113</v>
      </c>
    </row>
    <row r="149" spans="1:12" ht="13.5">
      <c r="A149" s="66"/>
      <c r="B149" s="70" t="s">
        <v>663</v>
      </c>
      <c r="C149" s="790"/>
      <c r="D149" s="858" t="s">
        <v>659</v>
      </c>
      <c r="E149" s="861"/>
      <c r="F149" s="861"/>
      <c r="G149" s="861"/>
      <c r="H149" s="796"/>
      <c r="I149" s="795" t="s">
        <v>671</v>
      </c>
      <c r="J149" s="861"/>
      <c r="K149" s="796"/>
      <c r="L149" s="84" t="s">
        <v>661</v>
      </c>
    </row>
    <row r="150" spans="1:12" ht="13.5">
      <c r="A150" s="66"/>
      <c r="C150" s="330"/>
      <c r="D150" s="85"/>
      <c r="E150" s="18"/>
      <c r="F150" s="18"/>
      <c r="G150" s="18"/>
      <c r="H150" s="18"/>
      <c r="I150" s="18"/>
      <c r="J150" s="18"/>
      <c r="K150" s="18"/>
      <c r="L150" s="86"/>
    </row>
    <row r="151" spans="1:12" ht="13.5">
      <c r="A151" s="66"/>
      <c r="B151" s="329" t="s">
        <v>672</v>
      </c>
      <c r="C151" s="471"/>
      <c r="D151" s="85" t="s">
        <v>816</v>
      </c>
      <c r="E151" s="18"/>
      <c r="F151" s="18"/>
      <c r="G151" s="18"/>
      <c r="H151" s="18"/>
      <c r="I151" s="18"/>
      <c r="J151" s="18"/>
      <c r="K151" s="18"/>
      <c r="L151" s="86"/>
    </row>
    <row r="152" spans="1:12" ht="13.5">
      <c r="A152" s="66"/>
      <c r="C152" s="471"/>
      <c r="D152" s="85" t="s">
        <v>817</v>
      </c>
      <c r="E152" s="18"/>
      <c r="F152" s="18"/>
      <c r="G152" s="18"/>
      <c r="H152" s="18"/>
      <c r="I152" s="18"/>
      <c r="J152" s="18"/>
      <c r="K152" s="18"/>
      <c r="L152" s="86"/>
    </row>
    <row r="153" spans="1:12" ht="13.5">
      <c r="A153" s="66"/>
      <c r="B153" s="85"/>
      <c r="C153" s="471"/>
      <c r="D153" s="85" t="s">
        <v>813</v>
      </c>
      <c r="E153" s="18"/>
      <c r="F153" s="18"/>
      <c r="G153" s="18"/>
      <c r="H153" s="18"/>
      <c r="I153" s="18"/>
      <c r="J153" s="18"/>
      <c r="K153" s="18"/>
      <c r="L153" s="86"/>
    </row>
    <row r="154" spans="1:12" ht="13.5">
      <c r="A154" s="66"/>
      <c r="B154" s="85"/>
      <c r="C154" s="471"/>
      <c r="D154" s="85" t="s">
        <v>818</v>
      </c>
      <c r="E154" s="18"/>
      <c r="F154" s="18"/>
      <c r="G154" s="18"/>
      <c r="H154" s="18"/>
      <c r="I154" s="18"/>
      <c r="J154" s="18"/>
      <c r="K154" s="18"/>
      <c r="L154" s="86"/>
    </row>
    <row r="155" spans="1:12" ht="13.5">
      <c r="A155" s="66"/>
      <c r="B155" s="85"/>
      <c r="C155" s="471"/>
      <c r="D155" s="85" t="s">
        <v>802</v>
      </c>
      <c r="E155" s="18"/>
      <c r="F155" s="18"/>
      <c r="G155" s="18"/>
      <c r="H155" s="18"/>
      <c r="I155" s="18"/>
      <c r="J155" s="18"/>
      <c r="K155" s="18"/>
      <c r="L155" s="86"/>
    </row>
    <row r="156" spans="1:12" ht="13.5">
      <c r="A156" s="66"/>
      <c r="B156" s="85"/>
      <c r="C156" s="471"/>
      <c r="D156" s="85" t="s">
        <v>545</v>
      </c>
      <c r="E156" s="18"/>
      <c r="F156" s="18"/>
      <c r="G156" s="18"/>
      <c r="H156" s="18"/>
      <c r="I156" s="18"/>
      <c r="J156" s="18"/>
      <c r="K156" s="18"/>
      <c r="L156" s="86"/>
    </row>
    <row r="157" spans="1:12" ht="14.25" thickBot="1">
      <c r="A157" s="66"/>
      <c r="B157" s="70"/>
      <c r="C157" s="471"/>
      <c r="D157" s="803" t="s">
        <v>864</v>
      </c>
      <c r="E157" s="804"/>
      <c r="F157" s="804"/>
      <c r="G157" s="804"/>
      <c r="H157" s="804"/>
      <c r="I157" s="804"/>
      <c r="J157" s="804"/>
      <c r="K157" s="804"/>
      <c r="L157" s="900"/>
    </row>
    <row r="158" spans="1:12" ht="14.25" thickTop="1">
      <c r="A158" s="66"/>
      <c r="B158" s="285" t="s">
        <v>823</v>
      </c>
      <c r="C158" s="281">
        <f>IF(AND(C159="",COUNTIF(C151:C157,"○")=0),"",COUNTIF(C151:C157,"○"))</f>
      </c>
      <c r="D158" s="85"/>
      <c r="E158" s="18"/>
      <c r="F158" s="291" t="s">
        <v>244</v>
      </c>
      <c r="G158" s="144"/>
      <c r="H158" s="143"/>
      <c r="I158" s="18"/>
      <c r="J158" s="18"/>
      <c r="K158" s="18"/>
      <c r="L158" s="86"/>
    </row>
    <row r="159" spans="1:12" ht="13.5">
      <c r="A159" s="66"/>
      <c r="B159" s="285" t="s">
        <v>824</v>
      </c>
      <c r="C159" s="281">
        <f>IF(COUNTIF(C151:C157,"×")=0,"",COUNTIF(C151:C157,"×"))</f>
      </c>
      <c r="D159" s="85"/>
      <c r="E159" s="18"/>
      <c r="F159" s="292" t="s">
        <v>894</v>
      </c>
      <c r="G159" s="18"/>
      <c r="H159" s="146"/>
      <c r="I159" s="18"/>
      <c r="J159" s="18"/>
      <c r="K159" s="18"/>
      <c r="L159" s="86"/>
    </row>
    <row r="160" spans="1:12" ht="13.5">
      <c r="A160" s="66"/>
      <c r="B160" s="285" t="s">
        <v>825</v>
      </c>
      <c r="C160" s="282"/>
      <c r="D160" s="85"/>
      <c r="E160" s="18"/>
      <c r="F160" s="292" t="s">
        <v>895</v>
      </c>
      <c r="G160" s="18"/>
      <c r="H160" s="146"/>
      <c r="I160" s="18"/>
      <c r="J160" s="18"/>
      <c r="K160" s="18"/>
      <c r="L160" s="86"/>
    </row>
    <row r="161" spans="1:12" ht="14.25" thickBot="1">
      <c r="A161" s="66"/>
      <c r="B161" s="286"/>
      <c r="C161" s="283"/>
      <c r="D161" s="85"/>
      <c r="E161" s="18"/>
      <c r="F161" s="293" t="s">
        <v>896</v>
      </c>
      <c r="G161" s="149"/>
      <c r="H161" s="147"/>
      <c r="I161" s="18"/>
      <c r="J161" s="18"/>
      <c r="K161" s="18"/>
      <c r="L161" s="86"/>
    </row>
    <row r="162" spans="1:12" ht="14.25" thickTop="1">
      <c r="A162" s="66"/>
      <c r="B162" s="123" t="s">
        <v>826</v>
      </c>
      <c r="C162" s="125">
        <f>C158</f>
      </c>
      <c r="D162" s="85"/>
      <c r="E162" s="18"/>
      <c r="F162" s="18"/>
      <c r="G162" s="18"/>
      <c r="H162" s="18"/>
      <c r="I162" s="18"/>
      <c r="J162" s="18"/>
      <c r="K162" s="18"/>
      <c r="L162" s="86"/>
    </row>
    <row r="163" spans="1:12" ht="13.5">
      <c r="A163" s="66"/>
      <c r="B163" s="123" t="s">
        <v>827</v>
      </c>
      <c r="C163" s="75">
        <f>IF(SUM(C158:C159)=0,"",SUM(C158:C159))</f>
      </c>
      <c r="D163" s="85"/>
      <c r="E163" s="18"/>
      <c r="F163" s="18"/>
      <c r="G163" s="18"/>
      <c r="H163" s="18"/>
      <c r="I163" s="18"/>
      <c r="J163" s="18"/>
      <c r="K163" s="18"/>
      <c r="L163" s="86"/>
    </row>
    <row r="164" spans="1:12" ht="13.5">
      <c r="A164" s="66"/>
      <c r="B164" s="123" t="s">
        <v>828</v>
      </c>
      <c r="C164" s="77">
        <f>IF(ISERROR(C162/C163)=TRUE,"",ROUNDDOWN(C162/C163,2))</f>
      </c>
      <c r="D164" s="85"/>
      <c r="E164" s="18"/>
      <c r="F164" s="18"/>
      <c r="G164" s="18"/>
      <c r="H164" s="18"/>
      <c r="I164" s="18"/>
      <c r="J164" s="18"/>
      <c r="K164" s="18"/>
      <c r="L164" s="86"/>
    </row>
    <row r="165" spans="1:12" ht="13.5">
      <c r="A165" s="66"/>
      <c r="B165" s="123" t="s">
        <v>631</v>
      </c>
      <c r="C165" s="175">
        <f>IF(C164="","",IF(C164&lt;0.5,"d",IF(C164&lt;0.75,"c",IF(C164&lt;0.9,"b",IF(C164&gt;=0.9,"a","")))))</f>
      </c>
      <c r="D165" s="85"/>
      <c r="E165" s="18"/>
      <c r="F165" s="18"/>
      <c r="G165" s="18"/>
      <c r="H165" s="18"/>
      <c r="I165" s="18"/>
      <c r="J165" s="18"/>
      <c r="K165" s="18"/>
      <c r="L165" s="86"/>
    </row>
    <row r="166" spans="1:12" ht="14.25" thickBot="1">
      <c r="A166" s="67"/>
      <c r="B166" s="101"/>
      <c r="C166" s="96"/>
      <c r="D166" s="93"/>
      <c r="E166" s="94"/>
      <c r="F166" s="94"/>
      <c r="G166" s="94"/>
      <c r="H166" s="94"/>
      <c r="I166" s="94"/>
      <c r="J166" s="94"/>
      <c r="K166" s="94"/>
      <c r="L166" s="96"/>
    </row>
    <row r="167" spans="1:12" ht="13.5">
      <c r="A167" s="287"/>
      <c r="B167" s="18"/>
      <c r="C167" s="287"/>
      <c r="D167" s="18"/>
      <c r="E167" s="18"/>
      <c r="F167" s="18"/>
      <c r="G167" s="18"/>
      <c r="H167" s="18"/>
      <c r="I167" s="18"/>
      <c r="J167" s="18"/>
      <c r="K167" s="18"/>
      <c r="L167" s="287"/>
    </row>
    <row r="168" spans="1:12" ht="17.25">
      <c r="A168" s="18" t="s">
        <v>581</v>
      </c>
      <c r="D168" s="812" t="s">
        <v>126</v>
      </c>
      <c r="E168" s="812"/>
      <c r="F168" s="812"/>
      <c r="G168" s="812"/>
      <c r="H168" s="812"/>
      <c r="I168" s="812"/>
      <c r="J168" s="812"/>
      <c r="K168" s="812"/>
      <c r="L168" s="18"/>
    </row>
    <row r="169" spans="1:12" ht="14.25" thickBot="1">
      <c r="A169" s="94"/>
      <c r="B169" s="18"/>
      <c r="C169" s="94"/>
      <c r="D169" s="18"/>
      <c r="E169" s="18"/>
      <c r="F169" s="18"/>
      <c r="G169" s="18"/>
      <c r="H169" s="18"/>
      <c r="I169" s="18"/>
      <c r="J169" s="18"/>
      <c r="K169" s="18"/>
      <c r="L169" s="31" t="s">
        <v>1090</v>
      </c>
    </row>
    <row r="170" spans="1:12" ht="13.5">
      <c r="A170" s="64" t="s">
        <v>128</v>
      </c>
      <c r="B170" s="68" t="s">
        <v>654</v>
      </c>
      <c r="C170" s="789" t="s">
        <v>763</v>
      </c>
      <c r="D170" s="839" t="s">
        <v>850</v>
      </c>
      <c r="E170" s="802"/>
      <c r="F170" s="801" t="s">
        <v>1111</v>
      </c>
      <c r="G170" s="818"/>
      <c r="H170" s="802"/>
      <c r="I170" s="801" t="s">
        <v>1112</v>
      </c>
      <c r="J170" s="818"/>
      <c r="K170" s="802"/>
      <c r="L170" s="82" t="s">
        <v>1113</v>
      </c>
    </row>
    <row r="171" spans="1:12" ht="13.5">
      <c r="A171" s="938" t="s">
        <v>658</v>
      </c>
      <c r="B171" s="70" t="s">
        <v>663</v>
      </c>
      <c r="C171" s="790"/>
      <c r="D171" s="858" t="s">
        <v>659</v>
      </c>
      <c r="E171" s="861"/>
      <c r="F171" s="861"/>
      <c r="G171" s="861"/>
      <c r="H171" s="796"/>
      <c r="I171" s="795" t="s">
        <v>671</v>
      </c>
      <c r="J171" s="861"/>
      <c r="K171" s="796"/>
      <c r="L171" s="84" t="s">
        <v>661</v>
      </c>
    </row>
    <row r="172" spans="1:12" ht="13.5">
      <c r="A172" s="939"/>
      <c r="B172" s="85"/>
      <c r="C172" s="330"/>
      <c r="D172" s="85"/>
      <c r="E172" s="18"/>
      <c r="F172" s="18"/>
      <c r="G172" s="18"/>
      <c r="H172" s="18"/>
      <c r="I172" s="18"/>
      <c r="J172" s="18"/>
      <c r="K172" s="18"/>
      <c r="L172" s="86"/>
    </row>
    <row r="173" spans="1:12" ht="13.5">
      <c r="A173" s="939"/>
      <c r="B173" s="329" t="s">
        <v>673</v>
      </c>
      <c r="C173" s="471"/>
      <c r="D173" s="85" t="s">
        <v>819</v>
      </c>
      <c r="E173" s="18"/>
      <c r="F173" s="18"/>
      <c r="G173" s="18"/>
      <c r="H173" s="18"/>
      <c r="I173" s="18"/>
      <c r="J173" s="18"/>
      <c r="K173" s="18"/>
      <c r="L173" s="86"/>
    </row>
    <row r="174" spans="1:12" ht="13.5">
      <c r="A174" s="66"/>
      <c r="B174" s="329" t="s">
        <v>674</v>
      </c>
      <c r="C174" s="471"/>
      <c r="D174" s="85" t="s">
        <v>816</v>
      </c>
      <c r="E174" s="18"/>
      <c r="F174" s="18"/>
      <c r="G174" s="18"/>
      <c r="H174" s="18"/>
      <c r="I174" s="18"/>
      <c r="J174" s="18"/>
      <c r="K174" s="18"/>
      <c r="L174" s="86"/>
    </row>
    <row r="175" spans="1:12" ht="13.5">
      <c r="A175" s="66"/>
      <c r="C175" s="471"/>
      <c r="D175" s="85" t="s">
        <v>820</v>
      </c>
      <c r="E175" s="18"/>
      <c r="F175" s="18"/>
      <c r="G175" s="18"/>
      <c r="H175" s="18"/>
      <c r="I175" s="18"/>
      <c r="J175" s="18"/>
      <c r="K175" s="18"/>
      <c r="L175" s="86"/>
    </row>
    <row r="176" spans="1:12" ht="13.5">
      <c r="A176" s="66"/>
      <c r="B176" s="85"/>
      <c r="C176" s="471"/>
      <c r="D176" s="85" t="s">
        <v>821</v>
      </c>
      <c r="E176" s="18"/>
      <c r="F176" s="18"/>
      <c r="G176" s="18"/>
      <c r="H176" s="18"/>
      <c r="I176" s="18"/>
      <c r="J176" s="18"/>
      <c r="K176" s="18"/>
      <c r="L176" s="86"/>
    </row>
    <row r="177" spans="1:12" ht="13.5">
      <c r="A177" s="66"/>
      <c r="B177" s="85"/>
      <c r="C177" s="471"/>
      <c r="D177" s="85" t="s">
        <v>542</v>
      </c>
      <c r="E177" s="18"/>
      <c r="F177" s="18"/>
      <c r="G177" s="18"/>
      <c r="H177" s="18"/>
      <c r="I177" s="18"/>
      <c r="J177" s="18"/>
      <c r="K177" s="18"/>
      <c r="L177" s="86"/>
    </row>
    <row r="178" spans="1:12" ht="14.25" thickBot="1">
      <c r="A178" s="66"/>
      <c r="B178" s="85"/>
      <c r="C178" s="471"/>
      <c r="D178" s="803" t="s">
        <v>864</v>
      </c>
      <c r="E178" s="804"/>
      <c r="F178" s="804"/>
      <c r="G178" s="804"/>
      <c r="H178" s="804"/>
      <c r="I178" s="804"/>
      <c r="J178" s="804"/>
      <c r="K178" s="804"/>
      <c r="L178" s="900"/>
    </row>
    <row r="179" spans="1:12" ht="14.25" thickTop="1">
      <c r="A179" s="66"/>
      <c r="B179" s="122" t="s">
        <v>823</v>
      </c>
      <c r="C179" s="125">
        <f>IF(AND(C180="",COUNTIF(C173:C178,"○")=0),"",COUNTIF(C173:C178,"○"))</f>
      </c>
      <c r="D179" s="85"/>
      <c r="E179" s="18"/>
      <c r="F179" s="291" t="s">
        <v>244</v>
      </c>
      <c r="G179" s="144"/>
      <c r="H179" s="143"/>
      <c r="I179" s="18"/>
      <c r="J179" s="18"/>
      <c r="K179" s="18"/>
      <c r="L179" s="86"/>
    </row>
    <row r="180" spans="1:12" ht="13.5">
      <c r="A180" s="66"/>
      <c r="B180" s="285" t="s">
        <v>824</v>
      </c>
      <c r="C180" s="281">
        <f>IF(COUNTIF(C173:C178,"×")=0,"",COUNTIF(C173:C178,"×"))</f>
      </c>
      <c r="D180" s="85"/>
      <c r="E180" s="18"/>
      <c r="F180" s="292" t="s">
        <v>894</v>
      </c>
      <c r="G180" s="18"/>
      <c r="H180" s="146"/>
      <c r="I180" s="18"/>
      <c r="J180" s="18"/>
      <c r="K180" s="18"/>
      <c r="L180" s="86"/>
    </row>
    <row r="181" spans="1:12" ht="13.5">
      <c r="A181" s="66"/>
      <c r="B181" s="285" t="s">
        <v>825</v>
      </c>
      <c r="C181" s="282"/>
      <c r="D181" s="85"/>
      <c r="E181" s="18"/>
      <c r="F181" s="292" t="s">
        <v>895</v>
      </c>
      <c r="G181" s="18"/>
      <c r="H181" s="146"/>
      <c r="I181" s="18"/>
      <c r="J181" s="18"/>
      <c r="K181" s="18"/>
      <c r="L181" s="86"/>
    </row>
    <row r="182" spans="1:12" ht="14.25" thickBot="1">
      <c r="A182" s="66"/>
      <c r="B182" s="286"/>
      <c r="C182" s="283"/>
      <c r="D182" s="85"/>
      <c r="E182" s="18"/>
      <c r="F182" s="293" t="s">
        <v>892</v>
      </c>
      <c r="G182" s="149"/>
      <c r="H182" s="147"/>
      <c r="I182" s="18"/>
      <c r="J182" s="18"/>
      <c r="K182" s="18"/>
      <c r="L182" s="86"/>
    </row>
    <row r="183" spans="1:12" ht="14.25" thickTop="1">
      <c r="A183" s="66"/>
      <c r="B183" s="123" t="s">
        <v>826</v>
      </c>
      <c r="C183" s="125">
        <f>C179</f>
      </c>
      <c r="D183" s="85"/>
      <c r="E183" s="18"/>
      <c r="F183" s="18"/>
      <c r="G183" s="18"/>
      <c r="H183" s="18"/>
      <c r="I183" s="18"/>
      <c r="J183" s="18"/>
      <c r="K183" s="18"/>
      <c r="L183" s="86"/>
    </row>
    <row r="184" spans="1:12" ht="13.5">
      <c r="A184" s="66"/>
      <c r="B184" s="123" t="s">
        <v>827</v>
      </c>
      <c r="C184" s="75">
        <f>IF(SUM(C179:C180)=0,"",SUM(C179:C180))</f>
      </c>
      <c r="D184" s="85"/>
      <c r="E184" s="18"/>
      <c r="F184" s="18"/>
      <c r="G184" s="18"/>
      <c r="H184" s="18"/>
      <c r="I184" s="18"/>
      <c r="J184" s="18"/>
      <c r="K184" s="18"/>
      <c r="L184" s="86"/>
    </row>
    <row r="185" spans="1:12" ht="13.5">
      <c r="A185" s="66"/>
      <c r="B185" s="123" t="s">
        <v>828</v>
      </c>
      <c r="C185" s="77">
        <f>IF(ISERROR(C183/C184)=TRUE,"",ROUNDDOWN(C183/C184,2))</f>
      </c>
      <c r="D185" s="85"/>
      <c r="E185" s="18"/>
      <c r="F185" s="18"/>
      <c r="G185" s="18"/>
      <c r="H185" s="18"/>
      <c r="I185" s="18"/>
      <c r="J185" s="18"/>
      <c r="K185" s="18"/>
      <c r="L185" s="86"/>
    </row>
    <row r="186" spans="1:12" ht="13.5">
      <c r="A186" s="66"/>
      <c r="B186" s="123" t="s">
        <v>631</v>
      </c>
      <c r="C186" s="175">
        <f>IF(C185="","",IF(C185&lt;0.5,"d",IF(C185&lt;0.75,"c",IF(C185&lt;0.9,"b",IF(C185&gt;=0.9,"a","")))))</f>
      </c>
      <c r="D186" s="85"/>
      <c r="E186" s="18"/>
      <c r="F186" s="18"/>
      <c r="G186" s="18"/>
      <c r="H186" s="18"/>
      <c r="I186" s="18"/>
      <c r="J186" s="18"/>
      <c r="K186" s="18"/>
      <c r="L186" s="86"/>
    </row>
    <row r="187" spans="1:12" ht="14.25" thickBot="1">
      <c r="A187" s="66"/>
      <c r="B187" s="101"/>
      <c r="C187" s="96"/>
      <c r="D187" s="93"/>
      <c r="E187" s="94"/>
      <c r="F187" s="94"/>
      <c r="G187" s="94"/>
      <c r="H187" s="94"/>
      <c r="I187" s="94"/>
      <c r="J187" s="94"/>
      <c r="K187" s="94"/>
      <c r="L187" s="96"/>
    </row>
    <row r="188" spans="1:12" ht="13.5">
      <c r="A188" s="66"/>
      <c r="B188" s="97"/>
      <c r="C188" s="789" t="s">
        <v>763</v>
      </c>
      <c r="D188" s="839" t="s">
        <v>130</v>
      </c>
      <c r="E188" s="802"/>
      <c r="F188" s="801" t="s">
        <v>131</v>
      </c>
      <c r="G188" s="818"/>
      <c r="H188" s="802"/>
      <c r="I188" s="801" t="s">
        <v>1112</v>
      </c>
      <c r="J188" s="818"/>
      <c r="K188" s="802"/>
      <c r="L188" s="82" t="s">
        <v>1113</v>
      </c>
    </row>
    <row r="189" spans="1:12" ht="13.5">
      <c r="A189" s="939"/>
      <c r="B189" s="70" t="s">
        <v>663</v>
      </c>
      <c r="C189" s="790"/>
      <c r="D189" s="858" t="s">
        <v>546</v>
      </c>
      <c r="E189" s="861"/>
      <c r="F189" s="861"/>
      <c r="G189" s="861"/>
      <c r="H189" s="796"/>
      <c r="I189" s="795" t="s">
        <v>671</v>
      </c>
      <c r="J189" s="861"/>
      <c r="K189" s="796"/>
      <c r="L189" s="84" t="s">
        <v>661</v>
      </c>
    </row>
    <row r="190" spans="1:12" ht="13.5">
      <c r="A190" s="939"/>
      <c r="B190" s="70"/>
      <c r="C190" s="86"/>
      <c r="D190" s="18"/>
      <c r="E190" s="18"/>
      <c r="F190" s="18"/>
      <c r="G190" s="18"/>
      <c r="H190" s="18"/>
      <c r="I190" s="18"/>
      <c r="J190" s="18"/>
      <c r="K190" s="18"/>
      <c r="L190" s="86"/>
    </row>
    <row r="191" spans="1:12" ht="13.5">
      <c r="A191" s="939"/>
      <c r="B191" s="278" t="s">
        <v>239</v>
      </c>
      <c r="C191" s="483"/>
      <c r="D191" s="18" t="s">
        <v>240</v>
      </c>
      <c r="E191" s="18"/>
      <c r="F191" s="18"/>
      <c r="G191" s="18"/>
      <c r="H191" s="18"/>
      <c r="I191" s="18"/>
      <c r="J191" s="18"/>
      <c r="K191" s="18"/>
      <c r="L191" s="86"/>
    </row>
    <row r="192" spans="1:12" ht="13.5">
      <c r="A192" s="66"/>
      <c r="B192" s="278"/>
      <c r="C192" s="483"/>
      <c r="D192" s="18" t="s">
        <v>241</v>
      </c>
      <c r="E192" s="18"/>
      <c r="F192" s="18"/>
      <c r="G192" s="18"/>
      <c r="H192" s="18"/>
      <c r="I192" s="18"/>
      <c r="J192" s="18"/>
      <c r="K192" s="18"/>
      <c r="L192" s="86"/>
    </row>
    <row r="193" spans="1:12" ht="13.5">
      <c r="A193" s="66"/>
      <c r="B193" s="70"/>
      <c r="C193" s="483"/>
      <c r="D193" s="18" t="s">
        <v>242</v>
      </c>
      <c r="E193" s="18"/>
      <c r="F193" s="18"/>
      <c r="G193" s="18"/>
      <c r="H193" s="18"/>
      <c r="I193" s="18"/>
      <c r="J193" s="18"/>
      <c r="K193" s="18"/>
      <c r="L193" s="86"/>
    </row>
    <row r="194" spans="1:12" ht="13.5">
      <c r="A194" s="66"/>
      <c r="B194" s="70"/>
      <c r="C194" s="483"/>
      <c r="D194" s="18" t="s">
        <v>486</v>
      </c>
      <c r="E194" s="18"/>
      <c r="F194" s="18"/>
      <c r="G194" s="18"/>
      <c r="H194" s="18"/>
      <c r="I194" s="18"/>
      <c r="J194" s="18"/>
      <c r="K194" s="18"/>
      <c r="L194" s="86"/>
    </row>
    <row r="195" spans="1:12" ht="13.5">
      <c r="A195" s="66"/>
      <c r="B195" s="70"/>
      <c r="C195" s="483"/>
      <c r="D195" s="18" t="s">
        <v>479</v>
      </c>
      <c r="E195" s="18"/>
      <c r="F195" s="18"/>
      <c r="G195" s="18"/>
      <c r="H195" s="18"/>
      <c r="I195" s="18"/>
      <c r="J195" s="18"/>
      <c r="K195" s="18"/>
      <c r="L195" s="86"/>
    </row>
    <row r="196" spans="1:12" ht="13.5">
      <c r="A196" s="66"/>
      <c r="B196" s="70"/>
      <c r="C196" s="483"/>
      <c r="D196" s="18" t="s">
        <v>480</v>
      </c>
      <c r="E196" s="18"/>
      <c r="F196" s="18"/>
      <c r="G196" s="18"/>
      <c r="H196" s="18"/>
      <c r="I196" s="18"/>
      <c r="J196" s="18"/>
      <c r="K196" s="18"/>
      <c r="L196" s="86"/>
    </row>
    <row r="197" spans="1:12" ht="13.5">
      <c r="A197" s="66"/>
      <c r="B197" s="70"/>
      <c r="C197" s="483"/>
      <c r="D197" s="18" t="s">
        <v>802</v>
      </c>
      <c r="E197" s="18"/>
      <c r="F197" s="18"/>
      <c r="G197" s="18"/>
      <c r="H197" s="18"/>
      <c r="I197" s="18"/>
      <c r="J197" s="18"/>
      <c r="K197" s="18"/>
      <c r="L197" s="86"/>
    </row>
    <row r="198" spans="1:12" ht="13.5">
      <c r="A198" s="66"/>
      <c r="B198" s="70"/>
      <c r="C198" s="471"/>
      <c r="D198" s="27" t="s">
        <v>545</v>
      </c>
      <c r="E198" s="18"/>
      <c r="F198" s="18"/>
      <c r="G198" s="18"/>
      <c r="H198" s="18"/>
      <c r="I198" s="18"/>
      <c r="J198" s="18"/>
      <c r="K198" s="18"/>
      <c r="L198" s="86"/>
    </row>
    <row r="199" spans="1:12" ht="14.25" thickBot="1">
      <c r="A199" s="66"/>
      <c r="B199" s="70"/>
      <c r="C199" s="471"/>
      <c r="D199" s="803" t="s">
        <v>864</v>
      </c>
      <c r="E199" s="804"/>
      <c r="F199" s="804"/>
      <c r="G199" s="804"/>
      <c r="H199" s="804"/>
      <c r="I199" s="804"/>
      <c r="J199" s="804"/>
      <c r="K199" s="804"/>
      <c r="L199" s="900"/>
    </row>
    <row r="200" spans="1:12" ht="14.25" thickTop="1">
      <c r="A200" s="66"/>
      <c r="B200" s="285" t="s">
        <v>823</v>
      </c>
      <c r="C200" s="281">
        <f>IF(AND(C201="",COUNTIF(C191:C199,"○")=0),"",COUNTIF(C191:C199,"○"))</f>
      </c>
      <c r="D200" s="18"/>
      <c r="E200" s="18"/>
      <c r="F200" s="291" t="s">
        <v>543</v>
      </c>
      <c r="G200" s="144"/>
      <c r="H200" s="143"/>
      <c r="I200" s="18"/>
      <c r="J200" s="18"/>
      <c r="K200" s="18"/>
      <c r="L200" s="86"/>
    </row>
    <row r="201" spans="1:12" ht="13.5">
      <c r="A201" s="66"/>
      <c r="B201" s="285" t="s">
        <v>824</v>
      </c>
      <c r="C201" s="281">
        <f>IF(COUNTIF(C191:C199,"×")=0,"",COUNTIF(C191:C199,"×"))</f>
      </c>
      <c r="D201" s="18"/>
      <c r="E201" s="18"/>
      <c r="F201" s="292" t="s">
        <v>121</v>
      </c>
      <c r="G201" s="18"/>
      <c r="H201" s="146"/>
      <c r="I201" s="18"/>
      <c r="J201" s="18"/>
      <c r="K201" s="18"/>
      <c r="L201" s="86"/>
    </row>
    <row r="202" spans="1:12" ht="13.5">
      <c r="A202" s="66"/>
      <c r="B202" s="285" t="s">
        <v>825</v>
      </c>
      <c r="C202" s="282"/>
      <c r="D202" s="18"/>
      <c r="E202" s="18"/>
      <c r="F202" s="292" t="s">
        <v>122</v>
      </c>
      <c r="G202" s="18"/>
      <c r="H202" s="146"/>
      <c r="I202" s="18"/>
      <c r="J202" s="18"/>
      <c r="K202" s="18"/>
      <c r="L202" s="86"/>
    </row>
    <row r="203" spans="1:12" ht="14.25" thickBot="1">
      <c r="A203" s="66"/>
      <c r="B203" s="286"/>
      <c r="C203" s="283"/>
      <c r="D203" s="18"/>
      <c r="E203" s="18"/>
      <c r="F203" s="293" t="s">
        <v>891</v>
      </c>
      <c r="G203" s="149"/>
      <c r="H203" s="147"/>
      <c r="I203" s="18"/>
      <c r="J203" s="18"/>
      <c r="K203" s="18"/>
      <c r="L203" s="86"/>
    </row>
    <row r="204" spans="1:12" ht="14.25" thickTop="1">
      <c r="A204" s="66"/>
      <c r="B204" s="123" t="s">
        <v>826</v>
      </c>
      <c r="C204" s="125">
        <f>C200</f>
      </c>
      <c r="D204" s="18"/>
      <c r="E204" s="18"/>
      <c r="F204" s="18"/>
      <c r="G204" s="18"/>
      <c r="H204" s="18"/>
      <c r="I204" s="18"/>
      <c r="J204" s="18"/>
      <c r="K204" s="18"/>
      <c r="L204" s="86"/>
    </row>
    <row r="205" spans="1:12" ht="13.5">
      <c r="A205" s="66"/>
      <c r="B205" s="123" t="s">
        <v>827</v>
      </c>
      <c r="C205" s="75">
        <f>IF(SUM(C200:C201)=0,"",SUM(C200:C201))</f>
      </c>
      <c r="D205" s="18"/>
      <c r="E205" s="18"/>
      <c r="F205" s="18"/>
      <c r="G205" s="18"/>
      <c r="H205" s="18"/>
      <c r="I205" s="18"/>
      <c r="J205" s="18"/>
      <c r="K205" s="18"/>
      <c r="L205" s="86"/>
    </row>
    <row r="206" spans="1:12" ht="13.5">
      <c r="A206" s="66"/>
      <c r="B206" s="123" t="s">
        <v>828</v>
      </c>
      <c r="C206" s="77">
        <f>IF(ISERROR(C204/C205)=TRUE,"",ROUNDDOWN(C204/C205,2))</f>
      </c>
      <c r="D206" s="18"/>
      <c r="E206" s="18"/>
      <c r="F206" s="18"/>
      <c r="G206" s="18"/>
      <c r="H206" s="18"/>
      <c r="I206" s="18"/>
      <c r="J206" s="18"/>
      <c r="K206" s="18"/>
      <c r="L206" s="86"/>
    </row>
    <row r="207" spans="1:12" ht="13.5">
      <c r="A207" s="66"/>
      <c r="B207" s="123" t="s">
        <v>631</v>
      </c>
      <c r="C207" s="175">
        <f>IF(C206="","",IF(C206&lt;0.5,"d",IF(C206&lt;0.75,"c",IF(C206&lt;0.9,"b",IF(C206&gt;=0.9,"a","")))))</f>
      </c>
      <c r="D207" s="18"/>
      <c r="E207" s="18"/>
      <c r="F207" s="18"/>
      <c r="G207" s="18"/>
      <c r="H207" s="18"/>
      <c r="I207" s="18"/>
      <c r="J207" s="18"/>
      <c r="K207" s="18"/>
      <c r="L207" s="86"/>
    </row>
    <row r="208" spans="1:12" ht="14.25" thickBot="1">
      <c r="A208" s="67"/>
      <c r="B208" s="101"/>
      <c r="C208" s="96"/>
      <c r="D208" s="94"/>
      <c r="E208" s="94"/>
      <c r="F208" s="94"/>
      <c r="G208" s="94"/>
      <c r="H208" s="94"/>
      <c r="I208" s="94"/>
      <c r="J208" s="94"/>
      <c r="K208" s="94"/>
      <c r="L208" s="96"/>
    </row>
    <row r="209" spans="1:12" ht="13.5">
      <c r="A209" s="287"/>
      <c r="B209" s="18"/>
      <c r="C209" s="287"/>
      <c r="D209" s="18"/>
      <c r="E209" s="18"/>
      <c r="F209" s="18"/>
      <c r="G209" s="18"/>
      <c r="H209" s="18"/>
      <c r="I209" s="18"/>
      <c r="J209" s="18"/>
      <c r="K209" s="18"/>
      <c r="L209" s="287"/>
    </row>
    <row r="210" spans="1:12" ht="17.25">
      <c r="A210" s="18" t="s">
        <v>582</v>
      </c>
      <c r="D210" s="812" t="s">
        <v>126</v>
      </c>
      <c r="E210" s="812"/>
      <c r="F210" s="812"/>
      <c r="G210" s="812"/>
      <c r="H210" s="812"/>
      <c r="I210" s="812"/>
      <c r="J210" s="812"/>
      <c r="K210" s="812"/>
      <c r="L210" s="18"/>
    </row>
    <row r="211" spans="1:12" ht="14.25" thickBot="1">
      <c r="A211" s="94"/>
      <c r="B211" s="18"/>
      <c r="C211" s="94"/>
      <c r="D211" s="18"/>
      <c r="E211" s="18"/>
      <c r="F211" s="18"/>
      <c r="G211" s="18"/>
      <c r="H211" s="18"/>
      <c r="I211" s="18"/>
      <c r="J211" s="18"/>
      <c r="K211" s="18"/>
      <c r="L211" s="31" t="s">
        <v>1090</v>
      </c>
    </row>
    <row r="212" spans="1:12" ht="13.5">
      <c r="A212" s="64" t="s">
        <v>128</v>
      </c>
      <c r="B212" s="68" t="s">
        <v>654</v>
      </c>
      <c r="C212" s="789" t="s">
        <v>763</v>
      </c>
      <c r="D212" s="839" t="s">
        <v>850</v>
      </c>
      <c r="E212" s="802"/>
      <c r="F212" s="801" t="s">
        <v>1111</v>
      </c>
      <c r="G212" s="818"/>
      <c r="H212" s="802"/>
      <c r="I212" s="801" t="s">
        <v>1112</v>
      </c>
      <c r="J212" s="818"/>
      <c r="K212" s="802"/>
      <c r="L212" s="82" t="s">
        <v>1113</v>
      </c>
    </row>
    <row r="213" spans="1:12" ht="13.5">
      <c r="A213" s="938" t="s">
        <v>658</v>
      </c>
      <c r="B213" s="70" t="s">
        <v>663</v>
      </c>
      <c r="C213" s="790"/>
      <c r="D213" s="858" t="s">
        <v>659</v>
      </c>
      <c r="E213" s="861"/>
      <c r="F213" s="861"/>
      <c r="G213" s="861"/>
      <c r="H213" s="796"/>
      <c r="I213" s="795" t="s">
        <v>671</v>
      </c>
      <c r="J213" s="861"/>
      <c r="K213" s="796"/>
      <c r="L213" s="84" t="s">
        <v>661</v>
      </c>
    </row>
    <row r="214" spans="1:12" ht="13.5">
      <c r="A214" s="939"/>
      <c r="C214" s="330"/>
      <c r="D214" s="85"/>
      <c r="E214" s="18"/>
      <c r="F214" s="18"/>
      <c r="G214" s="18"/>
      <c r="H214" s="18"/>
      <c r="I214" s="18"/>
      <c r="J214" s="18"/>
      <c r="K214" s="18"/>
      <c r="L214" s="86"/>
    </row>
    <row r="215" spans="1:12" ht="13.5">
      <c r="A215" s="939"/>
      <c r="B215" s="329" t="s">
        <v>675</v>
      </c>
      <c r="C215" s="471"/>
      <c r="D215" s="85" t="s">
        <v>487</v>
      </c>
      <c r="E215" s="18"/>
      <c r="F215" s="18"/>
      <c r="G215" s="18"/>
      <c r="H215" s="18"/>
      <c r="I215" s="18"/>
      <c r="J215" s="18"/>
      <c r="K215" s="18"/>
      <c r="L215" s="86"/>
    </row>
    <row r="216" spans="1:12" ht="13.5">
      <c r="A216" s="66"/>
      <c r="B216" s="329" t="s">
        <v>676</v>
      </c>
      <c r="C216" s="471"/>
      <c r="D216" s="85" t="s">
        <v>488</v>
      </c>
      <c r="E216" s="18"/>
      <c r="F216" s="18"/>
      <c r="G216" s="18"/>
      <c r="H216" s="18"/>
      <c r="I216" s="18"/>
      <c r="J216" s="18"/>
      <c r="K216" s="18"/>
      <c r="L216" s="86"/>
    </row>
    <row r="217" spans="1:12" ht="13.5">
      <c r="A217" s="66"/>
      <c r="C217" s="471"/>
      <c r="D217" s="85" t="s">
        <v>489</v>
      </c>
      <c r="E217" s="18"/>
      <c r="F217" s="18"/>
      <c r="G217" s="18"/>
      <c r="H217" s="18"/>
      <c r="I217" s="18"/>
      <c r="J217" s="18"/>
      <c r="K217" s="18"/>
      <c r="L217" s="86"/>
    </row>
    <row r="218" spans="1:12" ht="13.5">
      <c r="A218" s="66"/>
      <c r="B218" s="85"/>
      <c r="C218" s="471"/>
      <c r="D218" s="85" t="s">
        <v>490</v>
      </c>
      <c r="E218" s="18"/>
      <c r="F218" s="18"/>
      <c r="G218" s="18"/>
      <c r="H218" s="18"/>
      <c r="I218" s="18"/>
      <c r="J218" s="18"/>
      <c r="K218" s="18"/>
      <c r="L218" s="86"/>
    </row>
    <row r="219" spans="1:12" ht="13.5">
      <c r="A219" s="66"/>
      <c r="B219" s="85"/>
      <c r="C219" s="471"/>
      <c r="D219" s="85" t="s">
        <v>802</v>
      </c>
      <c r="E219" s="18"/>
      <c r="F219" s="18"/>
      <c r="G219" s="18"/>
      <c r="H219" s="18"/>
      <c r="I219" s="18"/>
      <c r="J219" s="18"/>
      <c r="K219" s="18"/>
      <c r="L219" s="86"/>
    </row>
    <row r="220" spans="1:12" ht="13.5">
      <c r="A220" s="66"/>
      <c r="B220" s="85"/>
      <c r="C220" s="471"/>
      <c r="D220" s="85" t="s">
        <v>542</v>
      </c>
      <c r="E220" s="18"/>
      <c r="F220" s="18"/>
      <c r="G220" s="18"/>
      <c r="H220" s="18"/>
      <c r="I220" s="18"/>
      <c r="J220" s="18"/>
      <c r="K220" s="18"/>
      <c r="L220" s="86"/>
    </row>
    <row r="221" spans="1:12" ht="14.25" thickBot="1">
      <c r="A221" s="66"/>
      <c r="B221" s="70"/>
      <c r="C221" s="471"/>
      <c r="D221" s="803" t="s">
        <v>864</v>
      </c>
      <c r="E221" s="804"/>
      <c r="F221" s="804"/>
      <c r="G221" s="804"/>
      <c r="H221" s="804"/>
      <c r="I221" s="804"/>
      <c r="J221" s="804"/>
      <c r="K221" s="804"/>
      <c r="L221" s="900"/>
    </row>
    <row r="222" spans="1:12" ht="14.25" thickTop="1">
      <c r="A222" s="66"/>
      <c r="B222" s="285" t="s">
        <v>823</v>
      </c>
      <c r="C222" s="281">
        <f>IF(AND(C223="",COUNTIF(C215:C221,"○")=0),"",COUNTIF(C215:C221,"○"))</f>
      </c>
      <c r="D222" s="85"/>
      <c r="E222" s="18"/>
      <c r="F222" s="291" t="s">
        <v>244</v>
      </c>
      <c r="G222" s="144"/>
      <c r="H222" s="143"/>
      <c r="I222" s="18"/>
      <c r="J222" s="18"/>
      <c r="K222" s="18"/>
      <c r="L222" s="86"/>
    </row>
    <row r="223" spans="1:12" ht="13.5">
      <c r="A223" s="66"/>
      <c r="B223" s="285" t="s">
        <v>824</v>
      </c>
      <c r="C223" s="281">
        <f>IF(COUNTIF(C215:C221,"×")=0,"",COUNTIF(C215:C221,"×"))</f>
      </c>
      <c r="D223" s="85"/>
      <c r="E223" s="18"/>
      <c r="F223" s="292" t="s">
        <v>894</v>
      </c>
      <c r="G223" s="18"/>
      <c r="H223" s="146"/>
      <c r="I223" s="18"/>
      <c r="J223" s="18"/>
      <c r="K223" s="18"/>
      <c r="L223" s="86"/>
    </row>
    <row r="224" spans="1:12" ht="13.5">
      <c r="A224" s="66"/>
      <c r="B224" s="285" t="s">
        <v>825</v>
      </c>
      <c r="C224" s="282"/>
      <c r="D224" s="85"/>
      <c r="E224" s="18"/>
      <c r="F224" s="292" t="s">
        <v>895</v>
      </c>
      <c r="G224" s="18"/>
      <c r="H224" s="146"/>
      <c r="I224" s="18"/>
      <c r="J224" s="18"/>
      <c r="K224" s="18"/>
      <c r="L224" s="86"/>
    </row>
    <row r="225" spans="1:12" ht="14.25" thickBot="1">
      <c r="A225" s="66"/>
      <c r="B225" s="286"/>
      <c r="C225" s="283"/>
      <c r="D225" s="85"/>
      <c r="E225" s="18"/>
      <c r="F225" s="293" t="s">
        <v>896</v>
      </c>
      <c r="G225" s="149"/>
      <c r="H225" s="147"/>
      <c r="I225" s="18"/>
      <c r="J225" s="18"/>
      <c r="K225" s="18"/>
      <c r="L225" s="86"/>
    </row>
    <row r="226" spans="1:12" ht="14.25" thickTop="1">
      <c r="A226" s="66"/>
      <c r="B226" s="123" t="s">
        <v>826</v>
      </c>
      <c r="C226" s="125">
        <f>C222</f>
      </c>
      <c r="D226" s="85"/>
      <c r="E226" s="18"/>
      <c r="F226" s="18"/>
      <c r="G226" s="18"/>
      <c r="H226" s="18"/>
      <c r="I226" s="18"/>
      <c r="J226" s="18"/>
      <c r="K226" s="18"/>
      <c r="L226" s="86"/>
    </row>
    <row r="227" spans="1:12" ht="13.5">
      <c r="A227" s="66"/>
      <c r="B227" s="123" t="s">
        <v>827</v>
      </c>
      <c r="C227" s="75">
        <f>IF(SUM(C222:C223)=0,"",SUM(C222:C223))</f>
      </c>
      <c r="D227" s="85"/>
      <c r="E227" s="18"/>
      <c r="F227" s="18"/>
      <c r="G227" s="18"/>
      <c r="H227" s="18"/>
      <c r="I227" s="18"/>
      <c r="J227" s="18"/>
      <c r="K227" s="18"/>
      <c r="L227" s="86"/>
    </row>
    <row r="228" spans="1:12" ht="13.5">
      <c r="A228" s="66"/>
      <c r="B228" s="123" t="s">
        <v>828</v>
      </c>
      <c r="C228" s="77">
        <f>IF(ISERROR(C226/C227)=TRUE,"",ROUNDDOWN(C226/C227,2))</f>
      </c>
      <c r="D228" s="85"/>
      <c r="E228" s="18"/>
      <c r="F228" s="18"/>
      <c r="G228" s="18"/>
      <c r="H228" s="18"/>
      <c r="I228" s="18"/>
      <c r="J228" s="18"/>
      <c r="K228" s="18"/>
      <c r="L228" s="86"/>
    </row>
    <row r="229" spans="1:12" ht="13.5">
      <c r="A229" s="66"/>
      <c r="B229" s="123" t="s">
        <v>631</v>
      </c>
      <c r="C229" s="175">
        <f>IF(C228="","",IF(C228&lt;0.5,"d",IF(C228&lt;0.75,"c",IF(C228&lt;0.9,"b",IF(C228&gt;=0.9,"a","")))))</f>
      </c>
      <c r="D229" s="85"/>
      <c r="E229" s="18"/>
      <c r="F229" s="18"/>
      <c r="G229" s="18"/>
      <c r="H229" s="18"/>
      <c r="I229" s="18"/>
      <c r="J229" s="18"/>
      <c r="K229" s="18"/>
      <c r="L229" s="86"/>
    </row>
    <row r="230" spans="1:12" ht="14.25" thickBot="1">
      <c r="A230" s="66"/>
      <c r="B230" s="70"/>
      <c r="C230" s="86"/>
      <c r="D230" s="93"/>
      <c r="E230" s="94"/>
      <c r="F230" s="94"/>
      <c r="G230" s="94"/>
      <c r="H230" s="94"/>
      <c r="I230" s="94"/>
      <c r="J230" s="94"/>
      <c r="K230" s="94"/>
      <c r="L230" s="96"/>
    </row>
    <row r="231" spans="1:12" ht="13.5">
      <c r="A231" s="66"/>
      <c r="B231" s="97"/>
      <c r="C231" s="789" t="s">
        <v>763</v>
      </c>
      <c r="D231" s="839" t="s">
        <v>850</v>
      </c>
      <c r="E231" s="802"/>
      <c r="F231" s="801" t="s">
        <v>1111</v>
      </c>
      <c r="G231" s="818"/>
      <c r="H231" s="802"/>
      <c r="I231" s="801" t="s">
        <v>1112</v>
      </c>
      <c r="J231" s="818"/>
      <c r="K231" s="802"/>
      <c r="L231" s="82" t="s">
        <v>1113</v>
      </c>
    </row>
    <row r="232" spans="1:12" ht="13.5">
      <c r="A232" s="66"/>
      <c r="B232" s="70" t="s">
        <v>663</v>
      </c>
      <c r="C232" s="790"/>
      <c r="D232" s="858" t="s">
        <v>659</v>
      </c>
      <c r="E232" s="861"/>
      <c r="F232" s="861"/>
      <c r="G232" s="861"/>
      <c r="H232" s="796"/>
      <c r="I232" s="795" t="s">
        <v>671</v>
      </c>
      <c r="J232" s="861"/>
      <c r="K232" s="796"/>
      <c r="L232" s="84" t="s">
        <v>661</v>
      </c>
    </row>
    <row r="233" spans="1:12" ht="13.5">
      <c r="A233" s="939"/>
      <c r="B233" s="85"/>
      <c r="C233" s="330"/>
      <c r="D233" s="18"/>
      <c r="E233" s="18"/>
      <c r="F233" s="18"/>
      <c r="G233" s="18"/>
      <c r="H233" s="18"/>
      <c r="I233" s="18"/>
      <c r="J233" s="18"/>
      <c r="K233" s="18"/>
      <c r="L233" s="86"/>
    </row>
    <row r="234" spans="1:12" ht="13.5">
      <c r="A234" s="939"/>
      <c r="B234" s="329" t="s">
        <v>677</v>
      </c>
      <c r="C234" s="471"/>
      <c r="D234" s="18" t="s">
        <v>491</v>
      </c>
      <c r="E234" s="18"/>
      <c r="F234" s="18"/>
      <c r="G234" s="18"/>
      <c r="H234" s="18"/>
      <c r="I234" s="18"/>
      <c r="J234" s="18"/>
      <c r="K234" s="18"/>
      <c r="L234" s="86"/>
    </row>
    <row r="235" spans="1:12" ht="13.5">
      <c r="A235" s="66"/>
      <c r="C235" s="471"/>
      <c r="D235" s="18" t="s">
        <v>492</v>
      </c>
      <c r="E235" s="18"/>
      <c r="F235" s="18"/>
      <c r="G235" s="18"/>
      <c r="H235" s="18"/>
      <c r="I235" s="18"/>
      <c r="J235" s="18"/>
      <c r="K235" s="18"/>
      <c r="L235" s="86"/>
    </row>
    <row r="236" spans="1:12" ht="13.5">
      <c r="A236" s="66"/>
      <c r="B236" s="85"/>
      <c r="C236" s="471"/>
      <c r="D236" s="18" t="s">
        <v>493</v>
      </c>
      <c r="E236" s="18"/>
      <c r="F236" s="18"/>
      <c r="G236" s="18"/>
      <c r="H236" s="18"/>
      <c r="I236" s="18"/>
      <c r="J236" s="18"/>
      <c r="K236" s="18"/>
      <c r="L236" s="86"/>
    </row>
    <row r="237" spans="1:12" ht="13.5">
      <c r="A237" s="66"/>
      <c r="B237" s="85"/>
      <c r="C237" s="471"/>
      <c r="D237" s="18" t="s">
        <v>494</v>
      </c>
      <c r="E237" s="18"/>
      <c r="F237" s="18"/>
      <c r="G237" s="18"/>
      <c r="H237" s="18"/>
      <c r="I237" s="18"/>
      <c r="J237" s="18"/>
      <c r="K237" s="18"/>
      <c r="L237" s="86"/>
    </row>
    <row r="238" spans="1:12" ht="13.5">
      <c r="A238" s="66"/>
      <c r="B238" s="70"/>
      <c r="C238" s="483"/>
      <c r="D238" s="18" t="s">
        <v>495</v>
      </c>
      <c r="E238" s="18"/>
      <c r="F238" s="18"/>
      <c r="G238" s="18"/>
      <c r="H238" s="18"/>
      <c r="I238" s="18"/>
      <c r="J238" s="18"/>
      <c r="K238" s="18"/>
      <c r="L238" s="86"/>
    </row>
    <row r="239" spans="1:12" ht="13.5">
      <c r="A239" s="66"/>
      <c r="B239" s="70"/>
      <c r="C239" s="471"/>
      <c r="D239" s="27" t="s">
        <v>545</v>
      </c>
      <c r="E239" s="18"/>
      <c r="F239" s="18"/>
      <c r="G239" s="18"/>
      <c r="H239" s="18"/>
      <c r="I239" s="18"/>
      <c r="J239" s="18"/>
      <c r="K239" s="18"/>
      <c r="L239" s="86"/>
    </row>
    <row r="240" spans="1:12" ht="14.25" thickBot="1">
      <c r="A240" s="66"/>
      <c r="B240" s="294"/>
      <c r="C240" s="471"/>
      <c r="D240" s="803" t="s">
        <v>864</v>
      </c>
      <c r="E240" s="804"/>
      <c r="F240" s="804"/>
      <c r="G240" s="804"/>
      <c r="H240" s="804"/>
      <c r="I240" s="804"/>
      <c r="J240" s="804"/>
      <c r="K240" s="804"/>
      <c r="L240" s="900"/>
    </row>
    <row r="241" spans="1:12" ht="14.25" thickTop="1">
      <c r="A241" s="66"/>
      <c r="B241" s="285" t="s">
        <v>823</v>
      </c>
      <c r="C241" s="281">
        <f>IF(AND(C242="",COUNTIF(C234:C240,"○")=0),"",COUNTIF(C234:C240,"○"))</f>
      </c>
      <c r="D241" s="18"/>
      <c r="E241" s="18"/>
      <c r="F241" s="291" t="s">
        <v>244</v>
      </c>
      <c r="G241" s="144"/>
      <c r="H241" s="143"/>
      <c r="I241" s="18"/>
      <c r="J241" s="18"/>
      <c r="K241" s="18"/>
      <c r="L241" s="86"/>
    </row>
    <row r="242" spans="1:12" ht="13.5">
      <c r="A242" s="66"/>
      <c r="B242" s="285" t="s">
        <v>824</v>
      </c>
      <c r="C242" s="281">
        <f>IF(COUNTIF(C234:C240,"×")=0,"",COUNTIF(C234:C240,"×"))</f>
      </c>
      <c r="D242" s="18"/>
      <c r="E242" s="18"/>
      <c r="F242" s="292" t="s">
        <v>894</v>
      </c>
      <c r="G242" s="18"/>
      <c r="H242" s="146"/>
      <c r="I242" s="18"/>
      <c r="J242" s="18"/>
      <c r="K242" s="18"/>
      <c r="L242" s="86"/>
    </row>
    <row r="243" spans="1:12" ht="13.5">
      <c r="A243" s="66"/>
      <c r="B243" s="285" t="s">
        <v>825</v>
      </c>
      <c r="C243" s="282"/>
      <c r="D243" s="18"/>
      <c r="E243" s="18"/>
      <c r="F243" s="292" t="s">
        <v>895</v>
      </c>
      <c r="G243" s="18"/>
      <c r="H243" s="146"/>
      <c r="I243" s="18"/>
      <c r="J243" s="18"/>
      <c r="K243" s="18"/>
      <c r="L243" s="86"/>
    </row>
    <row r="244" spans="1:12" ht="14.25" thickBot="1">
      <c r="A244" s="66"/>
      <c r="B244" s="286"/>
      <c r="C244" s="283"/>
      <c r="D244" s="18"/>
      <c r="E244" s="18"/>
      <c r="F244" s="293" t="s">
        <v>896</v>
      </c>
      <c r="G244" s="149"/>
      <c r="H244" s="147"/>
      <c r="I244" s="18"/>
      <c r="J244" s="18"/>
      <c r="K244" s="18"/>
      <c r="L244" s="86"/>
    </row>
    <row r="245" spans="1:12" ht="14.25" thickTop="1">
      <c r="A245" s="66"/>
      <c r="B245" s="123" t="s">
        <v>826</v>
      </c>
      <c r="C245" s="125">
        <f>C241</f>
      </c>
      <c r="D245" s="18"/>
      <c r="E245" s="18"/>
      <c r="F245" s="18"/>
      <c r="G245" s="18"/>
      <c r="H245" s="18"/>
      <c r="I245" s="18"/>
      <c r="J245" s="18"/>
      <c r="K245" s="18"/>
      <c r="L245" s="86"/>
    </row>
    <row r="246" spans="1:12" ht="13.5">
      <c r="A246" s="66"/>
      <c r="B246" s="123" t="s">
        <v>827</v>
      </c>
      <c r="C246" s="75">
        <f>IF(SUM(C241:C242)=0,"",SUM(C241:C242))</f>
      </c>
      <c r="D246" s="18"/>
      <c r="E246" s="18"/>
      <c r="F246" s="18"/>
      <c r="G246" s="18"/>
      <c r="H246" s="18"/>
      <c r="I246" s="18"/>
      <c r="J246" s="18"/>
      <c r="K246" s="18"/>
      <c r="L246" s="86"/>
    </row>
    <row r="247" spans="1:12" ht="13.5">
      <c r="A247" s="66"/>
      <c r="B247" s="123" t="s">
        <v>828</v>
      </c>
      <c r="C247" s="77">
        <f>IF(ISERROR(C245/C246)=TRUE,"",ROUNDDOWN(C245/C246,2))</f>
      </c>
      <c r="D247" s="18"/>
      <c r="E247" s="18"/>
      <c r="F247" s="18"/>
      <c r="G247" s="18"/>
      <c r="H247" s="18"/>
      <c r="I247" s="18"/>
      <c r="J247" s="18"/>
      <c r="K247" s="18"/>
      <c r="L247" s="86"/>
    </row>
    <row r="248" spans="1:12" ht="13.5">
      <c r="A248" s="66"/>
      <c r="B248" s="123" t="s">
        <v>631</v>
      </c>
      <c r="C248" s="175">
        <f>IF(C247="","",IF(C247&lt;0.5,"d",IF(C247&lt;0.75,"c",IF(C247&lt;0.9,"b",IF(C247&gt;=0.9,"a","")))))</f>
      </c>
      <c r="D248" s="18"/>
      <c r="E248" s="18"/>
      <c r="F248" s="18"/>
      <c r="G248" s="18"/>
      <c r="H248" s="18"/>
      <c r="I248" s="18"/>
      <c r="J248" s="18"/>
      <c r="K248" s="18"/>
      <c r="L248" s="86"/>
    </row>
    <row r="249" spans="1:12" ht="14.25" thickBot="1">
      <c r="A249" s="67"/>
      <c r="B249" s="101"/>
      <c r="C249" s="96"/>
      <c r="D249" s="94"/>
      <c r="E249" s="94"/>
      <c r="F249" s="94"/>
      <c r="G249" s="94"/>
      <c r="H249" s="94"/>
      <c r="I249" s="94"/>
      <c r="J249" s="94"/>
      <c r="K249" s="94"/>
      <c r="L249" s="96"/>
    </row>
    <row r="250" spans="1:12" ht="13.5">
      <c r="A250" s="18"/>
      <c r="B250" s="18"/>
      <c r="C250" s="18"/>
      <c r="D250" s="18"/>
      <c r="E250" s="18"/>
      <c r="F250" s="18"/>
      <c r="G250" s="18"/>
      <c r="H250" s="18"/>
      <c r="I250" s="18"/>
      <c r="J250" s="18"/>
      <c r="K250" s="18"/>
      <c r="L250" s="18"/>
    </row>
    <row r="251" spans="1:12" ht="17.25">
      <c r="A251" s="18" t="s">
        <v>583</v>
      </c>
      <c r="D251" s="812" t="s">
        <v>126</v>
      </c>
      <c r="E251" s="812"/>
      <c r="F251" s="812"/>
      <c r="G251" s="812"/>
      <c r="H251" s="812"/>
      <c r="I251" s="812"/>
      <c r="J251" s="812"/>
      <c r="K251" s="812"/>
      <c r="L251" s="18"/>
    </row>
    <row r="252" spans="1:12" ht="14.25" thickBot="1">
      <c r="A252" s="941"/>
      <c r="B252" s="941"/>
      <c r="C252" s="941"/>
      <c r="D252" s="941"/>
      <c r="E252" s="941"/>
      <c r="F252" s="941"/>
      <c r="G252" s="941"/>
      <c r="H252" s="941"/>
      <c r="L252" s="31" t="s">
        <v>1090</v>
      </c>
    </row>
    <row r="253" spans="1:12" ht="13.5">
      <c r="A253" s="64" t="s">
        <v>128</v>
      </c>
      <c r="B253" s="68" t="s">
        <v>654</v>
      </c>
      <c r="C253" s="789" t="s">
        <v>763</v>
      </c>
      <c r="D253" s="839" t="s">
        <v>130</v>
      </c>
      <c r="E253" s="802"/>
      <c r="F253" s="801" t="s">
        <v>131</v>
      </c>
      <c r="G253" s="818"/>
      <c r="H253" s="802"/>
      <c r="I253" s="801" t="s">
        <v>1112</v>
      </c>
      <c r="J253" s="818"/>
      <c r="K253" s="802"/>
      <c r="L253" s="82" t="s">
        <v>1113</v>
      </c>
    </row>
    <row r="254" spans="1:12" ht="13.5">
      <c r="A254" s="938" t="s">
        <v>658</v>
      </c>
      <c r="B254" s="70" t="s">
        <v>663</v>
      </c>
      <c r="C254" s="790"/>
      <c r="D254" s="858" t="s">
        <v>546</v>
      </c>
      <c r="E254" s="861"/>
      <c r="F254" s="861"/>
      <c r="G254" s="861"/>
      <c r="H254" s="796"/>
      <c r="I254" s="795" t="s">
        <v>671</v>
      </c>
      <c r="J254" s="861"/>
      <c r="K254" s="796"/>
      <c r="L254" s="84" t="s">
        <v>661</v>
      </c>
    </row>
    <row r="255" spans="1:12" ht="13.5">
      <c r="A255" s="939"/>
      <c r="B255" s="70"/>
      <c r="C255" s="86"/>
      <c r="D255" s="85"/>
      <c r="E255" s="18"/>
      <c r="F255" s="18"/>
      <c r="G255" s="18"/>
      <c r="H255" s="18"/>
      <c r="I255" s="18"/>
      <c r="J255" s="18"/>
      <c r="K255" s="18"/>
      <c r="L255" s="86"/>
    </row>
    <row r="256" spans="1:12" ht="13.5">
      <c r="A256" s="939"/>
      <c r="B256" s="278" t="s">
        <v>245</v>
      </c>
      <c r="C256" s="483"/>
      <c r="D256" s="85" t="s">
        <v>246</v>
      </c>
      <c r="E256" s="18"/>
      <c r="F256" s="18"/>
      <c r="G256" s="18"/>
      <c r="H256" s="18"/>
      <c r="I256" s="18"/>
      <c r="J256" s="18"/>
      <c r="K256" s="18"/>
      <c r="L256" s="86"/>
    </row>
    <row r="257" spans="1:12" ht="13.5">
      <c r="A257" s="66"/>
      <c r="B257" s="278"/>
      <c r="C257" s="483"/>
      <c r="D257" s="85" t="s">
        <v>247</v>
      </c>
      <c r="E257" s="18"/>
      <c r="F257" s="18"/>
      <c r="G257" s="18"/>
      <c r="H257" s="18"/>
      <c r="I257" s="18"/>
      <c r="J257" s="18"/>
      <c r="K257" s="18"/>
      <c r="L257" s="86"/>
    </row>
    <row r="258" spans="1:12" ht="13.5">
      <c r="A258" s="66"/>
      <c r="B258" s="70"/>
      <c r="C258" s="483"/>
      <c r="D258" s="85" t="s">
        <v>799</v>
      </c>
      <c r="E258" s="18"/>
      <c r="F258" s="18"/>
      <c r="G258" s="18"/>
      <c r="H258" s="18"/>
      <c r="I258" s="18"/>
      <c r="J258" s="18"/>
      <c r="K258" s="18"/>
      <c r="L258" s="86"/>
    </row>
    <row r="259" spans="1:12" ht="13.5">
      <c r="A259" s="66"/>
      <c r="B259" s="70"/>
      <c r="C259" s="483"/>
      <c r="D259" s="85" t="s">
        <v>496</v>
      </c>
      <c r="E259" s="18"/>
      <c r="F259" s="18"/>
      <c r="G259" s="18"/>
      <c r="H259" s="18"/>
      <c r="I259" s="18"/>
      <c r="J259" s="18"/>
      <c r="K259" s="18"/>
      <c r="L259" s="86"/>
    </row>
    <row r="260" spans="1:12" ht="13.5">
      <c r="A260" s="66"/>
      <c r="B260" s="72"/>
      <c r="C260" s="483"/>
      <c r="D260" s="85" t="s">
        <v>497</v>
      </c>
      <c r="E260" s="18"/>
      <c r="F260" s="18"/>
      <c r="G260" s="18"/>
      <c r="H260" s="18"/>
      <c r="I260" s="18"/>
      <c r="J260" s="18"/>
      <c r="K260" s="18"/>
      <c r="L260" s="86"/>
    </row>
    <row r="261" spans="1:12" ht="13.5">
      <c r="A261" s="66"/>
      <c r="B261" s="70"/>
      <c r="C261" s="483"/>
      <c r="D261" s="85" t="s">
        <v>802</v>
      </c>
      <c r="E261" s="18"/>
      <c r="F261" s="18"/>
      <c r="G261" s="18"/>
      <c r="H261" s="18"/>
      <c r="I261" s="18"/>
      <c r="J261" s="18"/>
      <c r="K261" s="18"/>
      <c r="L261" s="86"/>
    </row>
    <row r="262" spans="1:12" ht="13.5">
      <c r="A262" s="66"/>
      <c r="B262" s="70"/>
      <c r="C262" s="471"/>
      <c r="D262" s="85" t="s">
        <v>545</v>
      </c>
      <c r="E262" s="18"/>
      <c r="F262" s="18"/>
      <c r="G262" s="18"/>
      <c r="H262" s="18"/>
      <c r="I262" s="18"/>
      <c r="J262" s="18"/>
      <c r="K262" s="18"/>
      <c r="L262" s="86"/>
    </row>
    <row r="263" spans="1:12" ht="14.25" thickBot="1">
      <c r="A263" s="66"/>
      <c r="B263" s="70"/>
      <c r="C263" s="471"/>
      <c r="D263" s="803" t="s">
        <v>864</v>
      </c>
      <c r="E263" s="804"/>
      <c r="F263" s="804"/>
      <c r="G263" s="804"/>
      <c r="H263" s="804"/>
      <c r="I263" s="804"/>
      <c r="J263" s="804"/>
      <c r="K263" s="804"/>
      <c r="L263" s="900"/>
    </row>
    <row r="264" spans="1:12" ht="14.25" thickTop="1">
      <c r="A264" s="66"/>
      <c r="B264" s="285" t="s">
        <v>823</v>
      </c>
      <c r="C264" s="281">
        <f>IF(AND(C265="",COUNTIF(C256:C263,"○")=0),"",COUNTIF(C256:C263,"○"))</f>
      </c>
      <c r="D264" s="85"/>
      <c r="E264" s="18"/>
      <c r="F264" s="291" t="s">
        <v>244</v>
      </c>
      <c r="G264" s="144"/>
      <c r="H264" s="143"/>
      <c r="I264" s="18"/>
      <c r="J264" s="18"/>
      <c r="K264" s="18"/>
      <c r="L264" s="86"/>
    </row>
    <row r="265" spans="1:12" ht="13.5">
      <c r="A265" s="66"/>
      <c r="B265" s="285" t="s">
        <v>824</v>
      </c>
      <c r="C265" s="281">
        <f>IF(COUNTIF(C256:C263,"×")=0,"",COUNTIF(C256:C263,"×"))</f>
      </c>
      <c r="D265" s="85"/>
      <c r="E265" s="18"/>
      <c r="F265" s="292" t="s">
        <v>894</v>
      </c>
      <c r="G265" s="18"/>
      <c r="H265" s="146"/>
      <c r="I265" s="18"/>
      <c r="J265" s="18"/>
      <c r="K265" s="18"/>
      <c r="L265" s="86"/>
    </row>
    <row r="266" spans="1:12" ht="13.5">
      <c r="A266" s="66"/>
      <c r="B266" s="285" t="s">
        <v>825</v>
      </c>
      <c r="C266" s="282"/>
      <c r="D266" s="85"/>
      <c r="E266" s="18"/>
      <c r="F266" s="292" t="s">
        <v>895</v>
      </c>
      <c r="G266" s="18"/>
      <c r="H266" s="146"/>
      <c r="I266" s="18"/>
      <c r="J266" s="18"/>
      <c r="K266" s="18"/>
      <c r="L266" s="86"/>
    </row>
    <row r="267" spans="1:12" ht="14.25" thickBot="1">
      <c r="A267" s="66"/>
      <c r="B267" s="286"/>
      <c r="C267" s="283"/>
      <c r="D267" s="85"/>
      <c r="E267" s="18"/>
      <c r="F267" s="293" t="s">
        <v>896</v>
      </c>
      <c r="G267" s="149"/>
      <c r="H267" s="147"/>
      <c r="I267" s="18"/>
      <c r="J267" s="18"/>
      <c r="K267" s="18"/>
      <c r="L267" s="86"/>
    </row>
    <row r="268" spans="1:12" ht="14.25" thickTop="1">
      <c r="A268" s="66"/>
      <c r="B268" s="123" t="s">
        <v>826</v>
      </c>
      <c r="C268" s="125">
        <f>C264</f>
      </c>
      <c r="D268" s="85"/>
      <c r="E268" s="18"/>
      <c r="F268" s="18"/>
      <c r="G268" s="18"/>
      <c r="H268" s="18"/>
      <c r="I268" s="18"/>
      <c r="J268" s="18"/>
      <c r="K268" s="18"/>
      <c r="L268" s="86"/>
    </row>
    <row r="269" spans="1:12" ht="13.5">
      <c r="A269" s="66"/>
      <c r="B269" s="123" t="s">
        <v>827</v>
      </c>
      <c r="C269" s="75">
        <f>IF(SUM(C264:C265)=0,"",SUM(C264:C265))</f>
      </c>
      <c r="D269" s="85"/>
      <c r="E269" s="18"/>
      <c r="F269" s="18"/>
      <c r="G269" s="18"/>
      <c r="H269" s="18"/>
      <c r="I269" s="18"/>
      <c r="J269" s="18"/>
      <c r="K269" s="18"/>
      <c r="L269" s="86"/>
    </row>
    <row r="270" spans="1:12" ht="13.5">
      <c r="A270" s="66"/>
      <c r="B270" s="123" t="s">
        <v>828</v>
      </c>
      <c r="C270" s="77">
        <f>IF(ISERROR(C268/C269)=TRUE,"",ROUNDDOWN(C268/C269,2))</f>
      </c>
      <c r="D270" s="85"/>
      <c r="E270" s="18"/>
      <c r="F270" s="18"/>
      <c r="G270" s="18"/>
      <c r="H270" s="18"/>
      <c r="I270" s="18"/>
      <c r="J270" s="18"/>
      <c r="K270" s="18"/>
      <c r="L270" s="86"/>
    </row>
    <row r="271" spans="1:12" ht="13.5">
      <c r="A271" s="66"/>
      <c r="B271" s="123" t="s">
        <v>631</v>
      </c>
      <c r="C271" s="175">
        <f>IF(C270="","",IF(C270&lt;0.5,"d",IF(C270&lt;0.75,"c",IF(C270&lt;0.9,"b",IF(C270&gt;=0.9,"a","")))))</f>
      </c>
      <c r="D271" s="85"/>
      <c r="E271" s="18"/>
      <c r="F271" s="18"/>
      <c r="G271" s="18"/>
      <c r="H271" s="18"/>
      <c r="I271" s="18"/>
      <c r="J271" s="18"/>
      <c r="K271" s="18"/>
      <c r="L271" s="86"/>
    </row>
    <row r="272" spans="1:12" ht="14.25" thickBot="1">
      <c r="A272" s="66"/>
      <c r="B272" s="101"/>
      <c r="C272" s="96"/>
      <c r="D272" s="93"/>
      <c r="E272" s="94"/>
      <c r="F272" s="94"/>
      <c r="G272" s="94"/>
      <c r="H272" s="94"/>
      <c r="I272" s="94"/>
      <c r="J272" s="94"/>
      <c r="K272" s="94"/>
      <c r="L272" s="96"/>
    </row>
    <row r="273" spans="1:12" ht="13.5">
      <c r="A273" s="66"/>
      <c r="B273" s="97"/>
      <c r="C273" s="789" t="s">
        <v>763</v>
      </c>
      <c r="D273" s="839" t="s">
        <v>850</v>
      </c>
      <c r="E273" s="802"/>
      <c r="F273" s="801" t="s">
        <v>1111</v>
      </c>
      <c r="G273" s="818"/>
      <c r="H273" s="802"/>
      <c r="I273" s="801" t="s">
        <v>1112</v>
      </c>
      <c r="J273" s="818"/>
      <c r="K273" s="802"/>
      <c r="L273" s="82" t="s">
        <v>1113</v>
      </c>
    </row>
    <row r="274" spans="1:12" ht="13.5">
      <c r="A274" s="66"/>
      <c r="B274" s="70" t="s">
        <v>663</v>
      </c>
      <c r="C274" s="790"/>
      <c r="D274" s="858" t="s">
        <v>659</v>
      </c>
      <c r="E274" s="861"/>
      <c r="F274" s="861"/>
      <c r="G274" s="861"/>
      <c r="H274" s="796"/>
      <c r="I274" s="795" t="s">
        <v>671</v>
      </c>
      <c r="J274" s="861"/>
      <c r="K274" s="796"/>
      <c r="L274" s="84" t="s">
        <v>661</v>
      </c>
    </row>
    <row r="275" spans="1:12" ht="13.5">
      <c r="A275" s="66"/>
      <c r="C275" s="330"/>
      <c r="D275" s="85"/>
      <c r="E275" s="18"/>
      <c r="F275" s="18"/>
      <c r="G275" s="18"/>
      <c r="H275" s="18"/>
      <c r="I275" s="18"/>
      <c r="J275" s="18"/>
      <c r="K275" s="18"/>
      <c r="L275" s="86"/>
    </row>
    <row r="276" spans="1:12" ht="13.5">
      <c r="A276" s="66"/>
      <c r="B276" s="329" t="s">
        <v>678</v>
      </c>
      <c r="C276" s="471"/>
      <c r="D276" s="85" t="s">
        <v>498</v>
      </c>
      <c r="E276" s="18"/>
      <c r="F276" s="18"/>
      <c r="G276" s="18"/>
      <c r="H276" s="18"/>
      <c r="I276" s="18"/>
      <c r="J276" s="18"/>
      <c r="K276" s="18"/>
      <c r="L276" s="86"/>
    </row>
    <row r="277" spans="1:12" ht="13.5">
      <c r="A277" s="66"/>
      <c r="C277" s="471"/>
      <c r="D277" s="85" t="s">
        <v>500</v>
      </c>
      <c r="E277" s="18"/>
      <c r="F277" s="18"/>
      <c r="G277" s="18"/>
      <c r="H277" s="18"/>
      <c r="I277" s="18"/>
      <c r="J277" s="18"/>
      <c r="K277" s="18"/>
      <c r="L277" s="86"/>
    </row>
    <row r="278" spans="1:12" ht="13.5">
      <c r="A278" s="66"/>
      <c r="B278" s="85"/>
      <c r="C278" s="471"/>
      <c r="D278" s="85" t="s">
        <v>501</v>
      </c>
      <c r="E278" s="18"/>
      <c r="F278" s="18"/>
      <c r="G278" s="18"/>
      <c r="H278" s="18"/>
      <c r="I278" s="18"/>
      <c r="J278" s="18"/>
      <c r="K278" s="18"/>
      <c r="L278" s="86"/>
    </row>
    <row r="279" spans="1:12" ht="13.5">
      <c r="A279" s="66"/>
      <c r="B279" s="70"/>
      <c r="C279" s="483"/>
      <c r="D279" s="85" t="s">
        <v>502</v>
      </c>
      <c r="E279" s="18"/>
      <c r="F279" s="18"/>
      <c r="G279" s="18"/>
      <c r="H279" s="18"/>
      <c r="I279" s="18"/>
      <c r="J279" s="18"/>
      <c r="K279" s="18"/>
      <c r="L279" s="86"/>
    </row>
    <row r="280" spans="1:12" ht="13.5">
      <c r="A280" s="66"/>
      <c r="B280" s="70"/>
      <c r="C280" s="483"/>
      <c r="D280" s="85" t="s">
        <v>503</v>
      </c>
      <c r="E280" s="18"/>
      <c r="F280" s="18"/>
      <c r="G280" s="18"/>
      <c r="H280" s="18"/>
      <c r="I280" s="18"/>
      <c r="J280" s="18"/>
      <c r="K280" s="18"/>
      <c r="L280" s="86"/>
    </row>
    <row r="281" spans="1:12" ht="13.5">
      <c r="A281" s="66"/>
      <c r="B281" s="70"/>
      <c r="C281" s="471"/>
      <c r="D281" s="85" t="s">
        <v>545</v>
      </c>
      <c r="E281" s="18"/>
      <c r="F281" s="18"/>
      <c r="G281" s="18"/>
      <c r="H281" s="18"/>
      <c r="I281" s="18"/>
      <c r="J281" s="18"/>
      <c r="K281" s="18"/>
      <c r="L281" s="86"/>
    </row>
    <row r="282" spans="1:12" ht="14.25" thickBot="1">
      <c r="A282" s="66"/>
      <c r="B282" s="70"/>
      <c r="C282" s="471"/>
      <c r="D282" s="803" t="s">
        <v>864</v>
      </c>
      <c r="E282" s="804"/>
      <c r="F282" s="804"/>
      <c r="G282" s="804"/>
      <c r="H282" s="804"/>
      <c r="I282" s="804"/>
      <c r="J282" s="804"/>
      <c r="K282" s="804"/>
      <c r="L282" s="900"/>
    </row>
    <row r="283" spans="1:12" ht="14.25" thickTop="1">
      <c r="A283" s="66"/>
      <c r="B283" s="285" t="s">
        <v>823</v>
      </c>
      <c r="C283" s="281">
        <f>IF(AND(C284="",COUNTIF(C276:C282,"○")=0),"",COUNTIF(C276:C282,"○"))</f>
      </c>
      <c r="D283" s="85"/>
      <c r="E283" s="18"/>
      <c r="F283" s="291" t="s">
        <v>244</v>
      </c>
      <c r="G283" s="144"/>
      <c r="H283" s="143"/>
      <c r="I283" s="18"/>
      <c r="J283" s="18"/>
      <c r="K283" s="18"/>
      <c r="L283" s="86"/>
    </row>
    <row r="284" spans="1:12" ht="13.5">
      <c r="A284" s="66"/>
      <c r="B284" s="285" t="s">
        <v>824</v>
      </c>
      <c r="C284" s="281">
        <f>IF(COUNTIF(C276:C282,"×")=0,"",COUNTIF(C276:C282,"×"))</f>
      </c>
      <c r="D284" s="85"/>
      <c r="E284" s="18"/>
      <c r="F284" s="292" t="s">
        <v>894</v>
      </c>
      <c r="G284" s="18"/>
      <c r="H284" s="146"/>
      <c r="I284" s="18"/>
      <c r="J284" s="18"/>
      <c r="K284" s="18"/>
      <c r="L284" s="86"/>
    </row>
    <row r="285" spans="1:12" ht="13.5">
      <c r="A285" s="66"/>
      <c r="B285" s="285" t="s">
        <v>825</v>
      </c>
      <c r="C285" s="282"/>
      <c r="D285" s="85"/>
      <c r="E285" s="18"/>
      <c r="F285" s="292" t="s">
        <v>895</v>
      </c>
      <c r="G285" s="18"/>
      <c r="H285" s="146"/>
      <c r="I285" s="18"/>
      <c r="J285" s="18"/>
      <c r="K285" s="18"/>
      <c r="L285" s="86"/>
    </row>
    <row r="286" spans="1:12" ht="14.25" thickBot="1">
      <c r="A286" s="66"/>
      <c r="B286" s="286"/>
      <c r="C286" s="283"/>
      <c r="D286" s="85"/>
      <c r="E286" s="18"/>
      <c r="F286" s="293" t="s">
        <v>896</v>
      </c>
      <c r="G286" s="149"/>
      <c r="H286" s="147"/>
      <c r="I286" s="18"/>
      <c r="J286" s="18"/>
      <c r="K286" s="18"/>
      <c r="L286" s="86"/>
    </row>
    <row r="287" spans="1:12" ht="14.25" thickTop="1">
      <c r="A287" s="66"/>
      <c r="B287" s="123" t="s">
        <v>826</v>
      </c>
      <c r="C287" s="125">
        <f>C283</f>
      </c>
      <c r="D287" s="85"/>
      <c r="E287" s="18"/>
      <c r="F287" s="18"/>
      <c r="G287" s="18"/>
      <c r="H287" s="18"/>
      <c r="I287" s="18"/>
      <c r="J287" s="18"/>
      <c r="K287" s="18"/>
      <c r="L287" s="86"/>
    </row>
    <row r="288" spans="1:12" ht="13.5">
      <c r="A288" s="66"/>
      <c r="B288" s="123" t="s">
        <v>827</v>
      </c>
      <c r="C288" s="75">
        <f>IF(SUM(C283:C284)=0,"",SUM(C283:C284))</f>
      </c>
      <c r="D288" s="85"/>
      <c r="E288" s="18"/>
      <c r="F288" s="18"/>
      <c r="G288" s="18"/>
      <c r="H288" s="18"/>
      <c r="I288" s="18"/>
      <c r="J288" s="18"/>
      <c r="K288" s="18"/>
      <c r="L288" s="86"/>
    </row>
    <row r="289" spans="1:12" ht="13.5">
      <c r="A289" s="66"/>
      <c r="B289" s="123" t="s">
        <v>828</v>
      </c>
      <c r="C289" s="77">
        <f>IF(ISERROR(C287/C288)=TRUE,"",ROUNDDOWN(C287/C288,2))</f>
      </c>
      <c r="D289" s="85"/>
      <c r="E289" s="18"/>
      <c r="F289" s="18"/>
      <c r="G289" s="18"/>
      <c r="H289" s="18"/>
      <c r="I289" s="18"/>
      <c r="J289" s="18"/>
      <c r="K289" s="18"/>
      <c r="L289" s="86"/>
    </row>
    <row r="290" spans="1:12" ht="13.5">
      <c r="A290" s="66"/>
      <c r="B290" s="123" t="s">
        <v>631</v>
      </c>
      <c r="C290" s="175">
        <f>IF(C289="","",IF(C289&lt;0.5,"d",IF(C289&lt;0.75,"c",IF(C289&lt;0.9,"b",IF(C289&gt;=0.9,"a","")))))</f>
      </c>
      <c r="D290" s="85"/>
      <c r="E290" s="18"/>
      <c r="F290" s="18"/>
      <c r="G290" s="18"/>
      <c r="H290" s="18"/>
      <c r="I290" s="18"/>
      <c r="J290" s="18"/>
      <c r="K290" s="18"/>
      <c r="L290" s="86"/>
    </row>
    <row r="291" spans="1:12" ht="14.25" thickBot="1">
      <c r="A291" s="67"/>
      <c r="B291" s="101"/>
      <c r="C291" s="96"/>
      <c r="D291" s="93"/>
      <c r="E291" s="94"/>
      <c r="F291" s="94"/>
      <c r="G291" s="94"/>
      <c r="H291" s="94"/>
      <c r="I291" s="94"/>
      <c r="J291" s="94"/>
      <c r="K291" s="94"/>
      <c r="L291" s="96"/>
    </row>
    <row r="292" spans="1:12" ht="13.5">
      <c r="A292" s="287"/>
      <c r="B292" s="18"/>
      <c r="C292" s="287"/>
      <c r="D292" s="18"/>
      <c r="E292" s="18"/>
      <c r="F292" s="18"/>
      <c r="G292" s="18"/>
      <c r="H292" s="18"/>
      <c r="I292" s="18"/>
      <c r="J292" s="18"/>
      <c r="K292" s="18"/>
      <c r="L292" s="287"/>
    </row>
    <row r="293" spans="1:12" ht="17.25">
      <c r="A293" s="18" t="s">
        <v>584</v>
      </c>
      <c r="D293" s="812" t="s">
        <v>126</v>
      </c>
      <c r="E293" s="812"/>
      <c r="F293" s="812"/>
      <c r="G293" s="812"/>
      <c r="H293" s="812"/>
      <c r="I293" s="812"/>
      <c r="J293" s="812"/>
      <c r="K293" s="812"/>
      <c r="L293" s="18"/>
    </row>
    <row r="294" spans="1:12" ht="14.25" thickBot="1">
      <c r="A294" s="94"/>
      <c r="B294" s="18"/>
      <c r="C294" s="94"/>
      <c r="D294" s="18"/>
      <c r="E294" s="18"/>
      <c r="F294" s="18"/>
      <c r="G294" s="18"/>
      <c r="H294" s="18"/>
      <c r="I294" s="18"/>
      <c r="J294" s="18"/>
      <c r="K294" s="18"/>
      <c r="L294" s="31" t="s">
        <v>1090</v>
      </c>
    </row>
    <row r="295" spans="1:12" ht="13.5">
      <c r="A295" s="64" t="s">
        <v>128</v>
      </c>
      <c r="B295" s="68" t="s">
        <v>654</v>
      </c>
      <c r="C295" s="789" t="s">
        <v>763</v>
      </c>
      <c r="D295" s="839" t="s">
        <v>850</v>
      </c>
      <c r="E295" s="802"/>
      <c r="F295" s="801" t="s">
        <v>1111</v>
      </c>
      <c r="G295" s="818"/>
      <c r="H295" s="802"/>
      <c r="I295" s="801" t="s">
        <v>1112</v>
      </c>
      <c r="J295" s="818"/>
      <c r="K295" s="802"/>
      <c r="L295" s="82" t="s">
        <v>1113</v>
      </c>
    </row>
    <row r="296" spans="1:12" ht="13.5">
      <c r="A296" s="938" t="s">
        <v>658</v>
      </c>
      <c r="B296" s="70" t="s">
        <v>663</v>
      </c>
      <c r="C296" s="790"/>
      <c r="D296" s="858" t="s">
        <v>659</v>
      </c>
      <c r="E296" s="861"/>
      <c r="F296" s="861"/>
      <c r="G296" s="861"/>
      <c r="H296" s="796"/>
      <c r="I296" s="795" t="s">
        <v>671</v>
      </c>
      <c r="J296" s="861"/>
      <c r="K296" s="796"/>
      <c r="L296" s="84" t="s">
        <v>661</v>
      </c>
    </row>
    <row r="297" spans="1:12" ht="13.5">
      <c r="A297" s="939"/>
      <c r="B297" s="85"/>
      <c r="C297" s="330"/>
      <c r="D297" s="85"/>
      <c r="E297" s="18"/>
      <c r="F297" s="18"/>
      <c r="G297" s="18"/>
      <c r="H297" s="18"/>
      <c r="I297" s="18"/>
      <c r="J297" s="18"/>
      <c r="K297" s="18"/>
      <c r="L297" s="86"/>
    </row>
    <row r="298" spans="1:12" ht="13.5">
      <c r="A298" s="939"/>
      <c r="B298" s="329" t="s">
        <v>679</v>
      </c>
      <c r="C298" s="471"/>
      <c r="D298" s="85" t="s">
        <v>504</v>
      </c>
      <c r="E298" s="18"/>
      <c r="F298" s="18"/>
      <c r="G298" s="18"/>
      <c r="H298" s="18"/>
      <c r="I298" s="18"/>
      <c r="J298" s="18"/>
      <c r="K298" s="18"/>
      <c r="L298" s="86"/>
    </row>
    <row r="299" spans="1:12" ht="13.5">
      <c r="A299" s="66"/>
      <c r="C299" s="471"/>
      <c r="D299" s="85" t="s">
        <v>505</v>
      </c>
      <c r="E299" s="18"/>
      <c r="F299" s="18"/>
      <c r="G299" s="18"/>
      <c r="H299" s="18"/>
      <c r="I299" s="18"/>
      <c r="J299" s="18"/>
      <c r="K299" s="18"/>
      <c r="L299" s="86"/>
    </row>
    <row r="300" spans="1:12" ht="13.5">
      <c r="A300" s="66"/>
      <c r="B300" s="85"/>
      <c r="C300" s="471"/>
      <c r="D300" s="85" t="s">
        <v>506</v>
      </c>
      <c r="E300" s="18"/>
      <c r="F300" s="18"/>
      <c r="G300" s="18"/>
      <c r="H300" s="18"/>
      <c r="I300" s="18"/>
      <c r="J300" s="18"/>
      <c r="K300" s="18"/>
      <c r="L300" s="86"/>
    </row>
    <row r="301" spans="1:12" ht="13.5">
      <c r="A301" s="66"/>
      <c r="B301" s="85"/>
      <c r="C301" s="471"/>
      <c r="D301" s="85" t="s">
        <v>508</v>
      </c>
      <c r="E301" s="18"/>
      <c r="F301" s="18"/>
      <c r="G301" s="18"/>
      <c r="H301" s="18"/>
      <c r="I301" s="18"/>
      <c r="J301" s="18"/>
      <c r="K301" s="18"/>
      <c r="L301" s="86"/>
    </row>
    <row r="302" spans="1:12" ht="13.5">
      <c r="A302" s="66"/>
      <c r="B302" s="70"/>
      <c r="C302" s="483"/>
      <c r="D302" s="85" t="s">
        <v>802</v>
      </c>
      <c r="E302" s="18"/>
      <c r="F302" s="18"/>
      <c r="G302" s="18"/>
      <c r="H302" s="18"/>
      <c r="I302" s="18"/>
      <c r="J302" s="18"/>
      <c r="K302" s="18"/>
      <c r="L302" s="86"/>
    </row>
    <row r="303" spans="1:12" ht="13.5">
      <c r="A303" s="66"/>
      <c r="B303" s="70"/>
      <c r="C303" s="471"/>
      <c r="D303" s="85" t="s">
        <v>545</v>
      </c>
      <c r="E303" s="18"/>
      <c r="F303" s="18"/>
      <c r="G303" s="18"/>
      <c r="H303" s="18"/>
      <c r="I303" s="18"/>
      <c r="J303" s="18"/>
      <c r="K303" s="18"/>
      <c r="L303" s="86"/>
    </row>
    <row r="304" spans="1:12" ht="14.25" thickBot="1">
      <c r="A304" s="66"/>
      <c r="B304" s="70"/>
      <c r="C304" s="471"/>
      <c r="D304" s="803" t="s">
        <v>864</v>
      </c>
      <c r="E304" s="804"/>
      <c r="F304" s="804"/>
      <c r="G304" s="804"/>
      <c r="H304" s="804"/>
      <c r="I304" s="804"/>
      <c r="J304" s="804"/>
      <c r="K304" s="804"/>
      <c r="L304" s="900"/>
    </row>
    <row r="305" spans="1:12" ht="14.25" thickTop="1">
      <c r="A305" s="66"/>
      <c r="B305" s="285" t="s">
        <v>823</v>
      </c>
      <c r="C305" s="281">
        <f>IF(AND(C306="",COUNTIF(C298:C304,"○")=0),"",COUNTIF(C298:C304,"○"))</f>
      </c>
      <c r="D305" s="85"/>
      <c r="E305" s="18"/>
      <c r="F305" s="291" t="s">
        <v>244</v>
      </c>
      <c r="G305" s="144"/>
      <c r="H305" s="143"/>
      <c r="I305" s="18"/>
      <c r="J305" s="18"/>
      <c r="K305" s="18"/>
      <c r="L305" s="86"/>
    </row>
    <row r="306" spans="1:12" ht="13.5">
      <c r="A306" s="66"/>
      <c r="B306" s="285" t="s">
        <v>824</v>
      </c>
      <c r="C306" s="281">
        <f>IF(COUNTIF(C298:C304,"×")=0,"",COUNTIF(C298:C304,"×"))</f>
      </c>
      <c r="D306" s="85"/>
      <c r="E306" s="18"/>
      <c r="F306" s="292" t="s">
        <v>121</v>
      </c>
      <c r="G306" s="18"/>
      <c r="H306" s="146"/>
      <c r="I306" s="18"/>
      <c r="J306" s="18"/>
      <c r="K306" s="18"/>
      <c r="L306" s="86"/>
    </row>
    <row r="307" spans="1:12" ht="13.5">
      <c r="A307" s="66"/>
      <c r="B307" s="285" t="s">
        <v>825</v>
      </c>
      <c r="C307" s="282"/>
      <c r="D307" s="85"/>
      <c r="E307" s="18"/>
      <c r="F307" s="292" t="s">
        <v>895</v>
      </c>
      <c r="G307" s="18"/>
      <c r="H307" s="146"/>
      <c r="I307" s="18"/>
      <c r="J307" s="18"/>
      <c r="K307" s="18"/>
      <c r="L307" s="86"/>
    </row>
    <row r="308" spans="1:12" ht="14.25" thickBot="1">
      <c r="A308" s="66"/>
      <c r="B308" s="286"/>
      <c r="C308" s="283"/>
      <c r="D308" s="85"/>
      <c r="E308" s="18"/>
      <c r="F308" s="293" t="s">
        <v>896</v>
      </c>
      <c r="G308" s="149"/>
      <c r="H308" s="147"/>
      <c r="I308" s="18"/>
      <c r="J308" s="18"/>
      <c r="K308" s="18"/>
      <c r="L308" s="86"/>
    </row>
    <row r="309" spans="1:12" ht="14.25" thickTop="1">
      <c r="A309" s="66"/>
      <c r="B309" s="123" t="s">
        <v>826</v>
      </c>
      <c r="C309" s="125">
        <f>C305</f>
      </c>
      <c r="D309" s="85"/>
      <c r="E309" s="18"/>
      <c r="F309" s="18"/>
      <c r="G309" s="18"/>
      <c r="H309" s="18"/>
      <c r="I309" s="18"/>
      <c r="J309" s="18"/>
      <c r="K309" s="18"/>
      <c r="L309" s="86"/>
    </row>
    <row r="310" spans="1:12" ht="13.5">
      <c r="A310" s="66"/>
      <c r="B310" s="123" t="s">
        <v>827</v>
      </c>
      <c r="C310" s="75">
        <f>IF(SUM(C305:C306)=0,"",SUM(C305:C306))</f>
      </c>
      <c r="D310" s="85"/>
      <c r="E310" s="18"/>
      <c r="F310" s="18"/>
      <c r="G310" s="18"/>
      <c r="H310" s="18"/>
      <c r="I310" s="18"/>
      <c r="J310" s="18"/>
      <c r="K310" s="18"/>
      <c r="L310" s="86"/>
    </row>
    <row r="311" spans="1:12" ht="13.5">
      <c r="A311" s="66"/>
      <c r="B311" s="123" t="s">
        <v>828</v>
      </c>
      <c r="C311" s="77">
        <f>IF(ISERROR(C309/C310)=TRUE,"",ROUNDDOWN(C309/C310,2))</f>
      </c>
      <c r="D311" s="85"/>
      <c r="E311" s="18"/>
      <c r="F311" s="18"/>
      <c r="G311" s="18"/>
      <c r="H311" s="18"/>
      <c r="I311" s="18"/>
      <c r="J311" s="18"/>
      <c r="K311" s="18"/>
      <c r="L311" s="86"/>
    </row>
    <row r="312" spans="1:12" ht="13.5">
      <c r="A312" s="66"/>
      <c r="B312" s="123" t="s">
        <v>631</v>
      </c>
      <c r="C312" s="175">
        <f>IF(C311="","",IF(C311&lt;0.5,"d",IF(C311&lt;0.75,"c",IF(C311&lt;0.9,"b",IF(C311&gt;=0.9,"a","")))))</f>
      </c>
      <c r="D312" s="85"/>
      <c r="E312" s="18"/>
      <c r="F312" s="18"/>
      <c r="G312" s="18"/>
      <c r="H312" s="18"/>
      <c r="I312" s="18"/>
      <c r="J312" s="18"/>
      <c r="K312" s="18"/>
      <c r="L312" s="86"/>
    </row>
    <row r="313" spans="1:12" ht="14.25" thickBot="1">
      <c r="A313" s="66"/>
      <c r="B313" s="101"/>
      <c r="C313" s="96"/>
      <c r="D313" s="93"/>
      <c r="E313" s="94"/>
      <c r="F313" s="94"/>
      <c r="G313" s="94"/>
      <c r="H313" s="94"/>
      <c r="I313" s="94"/>
      <c r="J313" s="94"/>
      <c r="K313" s="94"/>
      <c r="L313" s="96"/>
    </row>
    <row r="314" spans="1:12" ht="13.5">
      <c r="A314" s="66"/>
      <c r="B314" s="97"/>
      <c r="C314" s="789" t="s">
        <v>763</v>
      </c>
      <c r="D314" s="839" t="s">
        <v>130</v>
      </c>
      <c r="E314" s="802"/>
      <c r="F314" s="801" t="s">
        <v>131</v>
      </c>
      <c r="G314" s="818"/>
      <c r="H314" s="802"/>
      <c r="I314" s="801" t="s">
        <v>180</v>
      </c>
      <c r="J314" s="818"/>
      <c r="K314" s="802"/>
      <c r="L314" s="82" t="s">
        <v>181</v>
      </c>
    </row>
    <row r="315" spans="1:12" ht="13.5">
      <c r="A315" s="939"/>
      <c r="B315" s="70" t="s">
        <v>663</v>
      </c>
      <c r="C315" s="790"/>
      <c r="D315" s="858" t="s">
        <v>546</v>
      </c>
      <c r="E315" s="861"/>
      <c r="F315" s="861"/>
      <c r="G315" s="861"/>
      <c r="H315" s="796"/>
      <c r="I315" s="795" t="s">
        <v>680</v>
      </c>
      <c r="J315" s="861"/>
      <c r="K315" s="796"/>
      <c r="L315" s="84" t="s">
        <v>661</v>
      </c>
    </row>
    <row r="316" spans="1:12" ht="13.5">
      <c r="A316" s="939"/>
      <c r="B316" s="70"/>
      <c r="C316" s="86"/>
      <c r="D316" s="85"/>
      <c r="E316" s="18"/>
      <c r="F316" s="18"/>
      <c r="G316" s="18"/>
      <c r="H316" s="18"/>
      <c r="I316" s="18"/>
      <c r="J316" s="18"/>
      <c r="K316" s="18"/>
      <c r="L316" s="86"/>
    </row>
    <row r="317" spans="1:12" ht="13.5">
      <c r="A317" s="939"/>
      <c r="B317" s="278" t="s">
        <v>248</v>
      </c>
      <c r="C317" s="483"/>
      <c r="D317" s="85" t="s">
        <v>249</v>
      </c>
      <c r="E317" s="18"/>
      <c r="F317" s="18"/>
      <c r="G317" s="18"/>
      <c r="H317" s="18"/>
      <c r="I317" s="18"/>
      <c r="J317" s="18"/>
      <c r="K317" s="18"/>
      <c r="L317" s="86"/>
    </row>
    <row r="318" spans="1:12" ht="13.5">
      <c r="A318" s="66"/>
      <c r="B318" s="278"/>
      <c r="C318" s="483"/>
      <c r="D318" s="85" t="s">
        <v>250</v>
      </c>
      <c r="E318" s="18"/>
      <c r="F318" s="18"/>
      <c r="G318" s="18"/>
      <c r="H318" s="18"/>
      <c r="I318" s="18"/>
      <c r="J318" s="18"/>
      <c r="K318" s="18"/>
      <c r="L318" s="110"/>
    </row>
    <row r="319" spans="1:12" ht="13.5">
      <c r="A319" s="66"/>
      <c r="B319" s="70"/>
      <c r="C319" s="483"/>
      <c r="D319" s="85" t="s">
        <v>251</v>
      </c>
      <c r="E319" s="18"/>
      <c r="F319" s="18"/>
      <c r="G319" s="18"/>
      <c r="H319" s="18"/>
      <c r="I319" s="18"/>
      <c r="J319" s="18"/>
      <c r="K319" s="18"/>
      <c r="L319" s="110"/>
    </row>
    <row r="320" spans="1:12" ht="13.5">
      <c r="A320" s="66"/>
      <c r="B320" s="70"/>
      <c r="C320" s="483"/>
      <c r="D320" s="85" t="s">
        <v>252</v>
      </c>
      <c r="E320" s="18"/>
      <c r="F320" s="18"/>
      <c r="G320" s="18"/>
      <c r="H320" s="18"/>
      <c r="I320" s="18"/>
      <c r="J320" s="18"/>
      <c r="K320" s="18"/>
      <c r="L320" s="110"/>
    </row>
    <row r="321" spans="1:12" ht="13.5">
      <c r="A321" s="66"/>
      <c r="B321" s="70"/>
      <c r="C321" s="483"/>
      <c r="D321" s="85" t="s">
        <v>509</v>
      </c>
      <c r="E321" s="18"/>
      <c r="F321" s="18"/>
      <c r="G321" s="18"/>
      <c r="H321" s="18"/>
      <c r="I321" s="18"/>
      <c r="J321" s="18"/>
      <c r="K321" s="18"/>
      <c r="L321" s="110"/>
    </row>
    <row r="322" spans="1:12" ht="13.5">
      <c r="A322" s="66"/>
      <c r="B322" s="70"/>
      <c r="C322" s="483"/>
      <c r="D322" s="85" t="s">
        <v>510</v>
      </c>
      <c r="E322" s="18"/>
      <c r="F322" s="18"/>
      <c r="G322" s="18"/>
      <c r="H322" s="18"/>
      <c r="I322" s="18"/>
      <c r="J322" s="18"/>
      <c r="K322" s="18"/>
      <c r="L322" s="86"/>
    </row>
    <row r="323" spans="1:12" ht="13.5">
      <c r="A323" s="66"/>
      <c r="B323" s="70"/>
      <c r="C323" s="483"/>
      <c r="D323" s="85" t="s">
        <v>511</v>
      </c>
      <c r="E323" s="18"/>
      <c r="F323" s="18"/>
      <c r="G323" s="18"/>
      <c r="H323" s="18"/>
      <c r="I323" s="18"/>
      <c r="J323" s="18"/>
      <c r="K323" s="18"/>
      <c r="L323" s="86"/>
    </row>
    <row r="324" spans="1:12" ht="13.5">
      <c r="A324" s="66"/>
      <c r="B324" s="70"/>
      <c r="C324" s="483"/>
      <c r="D324" s="85" t="s">
        <v>897</v>
      </c>
      <c r="E324" s="18"/>
      <c r="F324" s="18"/>
      <c r="G324" s="18"/>
      <c r="H324" s="18"/>
      <c r="I324" s="18"/>
      <c r="J324" s="18"/>
      <c r="K324" s="18"/>
      <c r="L324" s="86"/>
    </row>
    <row r="325" spans="1:12" ht="13.5">
      <c r="A325" s="66"/>
      <c r="B325" s="70"/>
      <c r="C325" s="471"/>
      <c r="D325" s="85" t="s">
        <v>253</v>
      </c>
      <c r="E325" s="18"/>
      <c r="F325" s="18"/>
      <c r="G325" s="18"/>
      <c r="H325" s="18"/>
      <c r="I325" s="18"/>
      <c r="J325" s="18"/>
      <c r="K325" s="18"/>
      <c r="L325" s="86"/>
    </row>
    <row r="326" spans="1:12" ht="14.25" thickBot="1">
      <c r="A326" s="66"/>
      <c r="B326" s="70"/>
      <c r="C326" s="471"/>
      <c r="D326" s="803" t="s">
        <v>864</v>
      </c>
      <c r="E326" s="804"/>
      <c r="F326" s="804"/>
      <c r="G326" s="804"/>
      <c r="H326" s="804"/>
      <c r="I326" s="804"/>
      <c r="J326" s="804"/>
      <c r="K326" s="804"/>
      <c r="L326" s="900"/>
    </row>
    <row r="327" spans="1:12" ht="14.25" thickTop="1">
      <c r="A327" s="66"/>
      <c r="B327" s="285" t="s">
        <v>823</v>
      </c>
      <c r="C327" s="281">
        <f>IF(AND(C328="",COUNTIF(C317:C326,"○")=0),"",COUNTIF(C317:C326,"○"))</f>
      </c>
      <c r="D327" s="85"/>
      <c r="E327" s="18"/>
      <c r="F327" s="291" t="s">
        <v>244</v>
      </c>
      <c r="G327" s="144"/>
      <c r="H327" s="143"/>
      <c r="I327" s="18"/>
      <c r="J327" s="18"/>
      <c r="K327" s="18"/>
      <c r="L327" s="86"/>
    </row>
    <row r="328" spans="1:12" ht="13.5">
      <c r="A328" s="66"/>
      <c r="B328" s="285" t="s">
        <v>824</v>
      </c>
      <c r="C328" s="281">
        <f>IF(COUNTIF(C317:C326,"×")=0,"",COUNTIF(C317:C326,"×"))</f>
      </c>
      <c r="D328" s="85"/>
      <c r="E328" s="18"/>
      <c r="F328" s="292" t="s">
        <v>894</v>
      </c>
      <c r="G328" s="18"/>
      <c r="H328" s="146"/>
      <c r="I328" s="18"/>
      <c r="J328" s="18"/>
      <c r="K328" s="18"/>
      <c r="L328" s="86"/>
    </row>
    <row r="329" spans="1:12" ht="13.5">
      <c r="A329" s="66"/>
      <c r="B329" s="285" t="s">
        <v>825</v>
      </c>
      <c r="C329" s="282"/>
      <c r="D329" s="85"/>
      <c r="E329" s="18"/>
      <c r="F329" s="292" t="s">
        <v>895</v>
      </c>
      <c r="G329" s="18"/>
      <c r="H329" s="146"/>
      <c r="I329" s="18"/>
      <c r="J329" s="18"/>
      <c r="K329" s="18"/>
      <c r="L329" s="86"/>
    </row>
    <row r="330" spans="1:12" ht="14.25" thickBot="1">
      <c r="A330" s="66"/>
      <c r="B330" s="286"/>
      <c r="C330" s="283"/>
      <c r="D330" s="85"/>
      <c r="E330" s="18"/>
      <c r="F330" s="293" t="s">
        <v>896</v>
      </c>
      <c r="G330" s="149"/>
      <c r="H330" s="147"/>
      <c r="I330" s="18"/>
      <c r="J330" s="18"/>
      <c r="K330" s="18"/>
      <c r="L330" s="86"/>
    </row>
    <row r="331" spans="1:12" ht="14.25" thickTop="1">
      <c r="A331" s="66"/>
      <c r="B331" s="123" t="s">
        <v>826</v>
      </c>
      <c r="C331" s="125">
        <f>C327</f>
      </c>
      <c r="D331" s="85"/>
      <c r="E331" s="18"/>
      <c r="F331" s="18"/>
      <c r="G331" s="18"/>
      <c r="H331" s="18"/>
      <c r="I331" s="18"/>
      <c r="J331" s="18"/>
      <c r="K331" s="18"/>
      <c r="L331" s="86"/>
    </row>
    <row r="332" spans="1:12" ht="13.5">
      <c r="A332" s="66"/>
      <c r="B332" s="123" t="s">
        <v>827</v>
      </c>
      <c r="C332" s="75">
        <f>IF(SUM(C327:C328)=0,"",SUM(C327:C328))</f>
      </c>
      <c r="D332" s="85"/>
      <c r="E332" s="18"/>
      <c r="F332" s="18"/>
      <c r="G332" s="18"/>
      <c r="H332" s="18"/>
      <c r="I332" s="18"/>
      <c r="J332" s="18"/>
      <c r="K332" s="18"/>
      <c r="L332" s="86"/>
    </row>
    <row r="333" spans="1:12" ht="13.5">
      <c r="A333" s="66"/>
      <c r="B333" s="123" t="s">
        <v>828</v>
      </c>
      <c r="C333" s="77">
        <f>IF(ISERROR(C331/C332)=TRUE,"",ROUNDDOWN(C331/C332,2))</f>
      </c>
      <c r="D333" s="85"/>
      <c r="E333" s="18"/>
      <c r="F333" s="18"/>
      <c r="G333" s="18"/>
      <c r="H333" s="18"/>
      <c r="I333" s="18"/>
      <c r="J333" s="18"/>
      <c r="K333" s="18"/>
      <c r="L333" s="86"/>
    </row>
    <row r="334" spans="1:12" ht="13.5">
      <c r="A334" s="66"/>
      <c r="B334" s="123" t="s">
        <v>631</v>
      </c>
      <c r="C334" s="175">
        <f>IF(C333="","",IF(C333&lt;0.5,"d",IF(C333&lt;0.75,"c",IF(C333&lt;0.9,"b",IF(C333&gt;=0.9,"a","")))))</f>
      </c>
      <c r="D334" s="85"/>
      <c r="E334" s="18"/>
      <c r="F334" s="18"/>
      <c r="G334" s="18"/>
      <c r="H334" s="18"/>
      <c r="I334" s="18"/>
      <c r="J334" s="18"/>
      <c r="K334" s="18"/>
      <c r="L334" s="86"/>
    </row>
    <row r="335" spans="1:12" ht="14.25" thickBot="1">
      <c r="A335" s="67"/>
      <c r="B335" s="415"/>
      <c r="C335" s="416"/>
      <c r="D335" s="93"/>
      <c r="E335" s="94"/>
      <c r="F335" s="94"/>
      <c r="G335" s="94"/>
      <c r="H335" s="94"/>
      <c r="I335" s="94"/>
      <c r="J335" s="94"/>
      <c r="K335" s="94"/>
      <c r="L335" s="96"/>
    </row>
    <row r="336" spans="1:12" ht="13.5">
      <c r="A336" s="287"/>
      <c r="B336" s="25"/>
      <c r="C336" s="417"/>
      <c r="D336" s="18"/>
      <c r="E336" s="18"/>
      <c r="F336" s="18"/>
      <c r="G336" s="18"/>
      <c r="H336" s="18"/>
      <c r="I336" s="18"/>
      <c r="J336" s="18"/>
      <c r="K336" s="18"/>
      <c r="L336" s="287"/>
    </row>
    <row r="337" spans="1:12" ht="17.25">
      <c r="A337" s="18" t="s">
        <v>585</v>
      </c>
      <c r="D337" s="812" t="s">
        <v>126</v>
      </c>
      <c r="E337" s="812"/>
      <c r="F337" s="812"/>
      <c r="G337" s="812"/>
      <c r="H337" s="812"/>
      <c r="I337" s="812"/>
      <c r="J337" s="812"/>
      <c r="K337" s="812"/>
      <c r="L337" s="18"/>
    </row>
    <row r="338" spans="1:12" ht="14.25" thickBot="1">
      <c r="A338" s="94"/>
      <c r="B338" s="25"/>
      <c r="C338" s="418"/>
      <c r="D338" s="18"/>
      <c r="E338" s="18"/>
      <c r="F338" s="18"/>
      <c r="G338" s="18"/>
      <c r="H338" s="18"/>
      <c r="I338" s="18"/>
      <c r="J338" s="18"/>
      <c r="K338" s="18"/>
      <c r="L338" s="31" t="s">
        <v>1090</v>
      </c>
    </row>
    <row r="339" spans="1:12" ht="13.5">
      <c r="A339" s="64" t="s">
        <v>128</v>
      </c>
      <c r="B339" s="68" t="s">
        <v>654</v>
      </c>
      <c r="C339" s="789" t="s">
        <v>763</v>
      </c>
      <c r="D339" s="818" t="s">
        <v>850</v>
      </c>
      <c r="E339" s="802"/>
      <c r="F339" s="801" t="s">
        <v>179</v>
      </c>
      <c r="G339" s="818"/>
      <c r="H339" s="802"/>
      <c r="I339" s="801" t="s">
        <v>180</v>
      </c>
      <c r="J339" s="818"/>
      <c r="K339" s="802"/>
      <c r="L339" s="82" t="s">
        <v>181</v>
      </c>
    </row>
    <row r="340" spans="1:12" ht="13.5">
      <c r="A340" s="938" t="s">
        <v>658</v>
      </c>
      <c r="B340" s="70" t="s">
        <v>663</v>
      </c>
      <c r="C340" s="790"/>
      <c r="D340" s="861" t="s">
        <v>659</v>
      </c>
      <c r="E340" s="861"/>
      <c r="F340" s="861"/>
      <c r="G340" s="861"/>
      <c r="H340" s="796"/>
      <c r="I340" s="795" t="s">
        <v>680</v>
      </c>
      <c r="J340" s="861"/>
      <c r="K340" s="796"/>
      <c r="L340" s="84" t="s">
        <v>661</v>
      </c>
    </row>
    <row r="341" spans="1:12" ht="13.5">
      <c r="A341" s="939"/>
      <c r="B341" s="70"/>
      <c r="C341" s="86"/>
      <c r="D341" s="18"/>
      <c r="E341" s="18"/>
      <c r="F341" s="18"/>
      <c r="G341" s="18"/>
      <c r="H341" s="18"/>
      <c r="I341" s="18"/>
      <c r="J341" s="18"/>
      <c r="K341" s="18"/>
      <c r="L341" s="86"/>
    </row>
    <row r="342" spans="1:12" ht="13.5">
      <c r="A342" s="939"/>
      <c r="B342" s="278" t="s">
        <v>681</v>
      </c>
      <c r="C342" s="483"/>
      <c r="D342" s="18" t="s">
        <v>513</v>
      </c>
      <c r="E342" s="18"/>
      <c r="F342" s="18"/>
      <c r="G342" s="18"/>
      <c r="H342" s="18"/>
      <c r="I342" s="18"/>
      <c r="J342" s="18"/>
      <c r="K342" s="18"/>
      <c r="L342" s="86"/>
    </row>
    <row r="343" spans="1:12" ht="13.5">
      <c r="A343" s="85"/>
      <c r="B343" s="70"/>
      <c r="C343" s="483"/>
      <c r="D343" s="18" t="s">
        <v>512</v>
      </c>
      <c r="E343" s="18"/>
      <c r="F343" s="18"/>
      <c r="G343" s="18"/>
      <c r="H343" s="18"/>
      <c r="I343" s="18"/>
      <c r="J343" s="18"/>
      <c r="K343" s="18"/>
      <c r="L343" s="86"/>
    </row>
    <row r="344" spans="1:12" ht="13.5">
      <c r="A344" s="85"/>
      <c r="B344" s="72"/>
      <c r="C344" s="483"/>
      <c r="D344" s="18" t="s">
        <v>514</v>
      </c>
      <c r="E344" s="18"/>
      <c r="F344" s="18"/>
      <c r="G344" s="18"/>
      <c r="H344" s="18"/>
      <c r="I344" s="18"/>
      <c r="J344" s="18"/>
      <c r="K344" s="18"/>
      <c r="L344" s="86"/>
    </row>
    <row r="345" spans="1:12" ht="13.5">
      <c r="A345" s="85"/>
      <c r="B345" s="72"/>
      <c r="C345" s="483"/>
      <c r="D345" s="18" t="s">
        <v>515</v>
      </c>
      <c r="E345" s="18"/>
      <c r="F345" s="18"/>
      <c r="G345" s="18"/>
      <c r="H345" s="18"/>
      <c r="I345" s="18"/>
      <c r="J345" s="18"/>
      <c r="K345" s="18"/>
      <c r="L345" s="86"/>
    </row>
    <row r="346" spans="1:12" ht="13.5">
      <c r="A346" s="85"/>
      <c r="B346" s="72"/>
      <c r="C346" s="471"/>
      <c r="D346" s="27" t="s">
        <v>545</v>
      </c>
      <c r="E346" s="18"/>
      <c r="F346" s="18"/>
      <c r="G346" s="18"/>
      <c r="H346" s="18"/>
      <c r="I346" s="18"/>
      <c r="J346" s="18"/>
      <c r="K346" s="18"/>
      <c r="L346" s="86"/>
    </row>
    <row r="347" spans="1:12" ht="14.25" thickBot="1">
      <c r="A347" s="85"/>
      <c r="B347" s="72"/>
      <c r="C347" s="471"/>
      <c r="D347" s="803" t="s">
        <v>864</v>
      </c>
      <c r="E347" s="804"/>
      <c r="F347" s="804"/>
      <c r="G347" s="804"/>
      <c r="H347" s="804"/>
      <c r="I347" s="804"/>
      <c r="J347" s="804"/>
      <c r="K347" s="804"/>
      <c r="L347" s="900"/>
    </row>
    <row r="348" spans="1:12" ht="14.25" thickTop="1">
      <c r="A348" s="85"/>
      <c r="B348" s="285" t="s">
        <v>823</v>
      </c>
      <c r="C348" s="281">
        <f>IF(AND(C349="",COUNTIF(C342:C347,"○")=0),"",COUNTIF(C342:C347,"○"))</f>
      </c>
      <c r="D348" s="18"/>
      <c r="E348" s="18"/>
      <c r="F348" s="291" t="s">
        <v>244</v>
      </c>
      <c r="G348" s="144"/>
      <c r="H348" s="143"/>
      <c r="I348" s="18"/>
      <c r="J348" s="18"/>
      <c r="K348" s="18"/>
      <c r="L348" s="86"/>
    </row>
    <row r="349" spans="1:12" ht="13.5">
      <c r="A349" s="85"/>
      <c r="B349" s="285" t="s">
        <v>824</v>
      </c>
      <c r="C349" s="281">
        <f>IF(COUNTIF(C342:C347,"×")=0,"",COUNTIF(C342:C347,"×"))</f>
      </c>
      <c r="D349" s="18"/>
      <c r="E349" s="18"/>
      <c r="F349" s="292" t="s">
        <v>894</v>
      </c>
      <c r="G349" s="18"/>
      <c r="H349" s="146"/>
      <c r="I349" s="18"/>
      <c r="J349" s="18"/>
      <c r="K349" s="18"/>
      <c r="L349" s="86"/>
    </row>
    <row r="350" spans="1:12" ht="13.5">
      <c r="A350" s="85"/>
      <c r="B350" s="285" t="s">
        <v>825</v>
      </c>
      <c r="C350" s="282"/>
      <c r="D350" s="18"/>
      <c r="E350" s="18"/>
      <c r="F350" s="292" t="s">
        <v>895</v>
      </c>
      <c r="G350" s="18"/>
      <c r="H350" s="146"/>
      <c r="I350" s="18"/>
      <c r="J350" s="18"/>
      <c r="K350" s="18"/>
      <c r="L350" s="86"/>
    </row>
    <row r="351" spans="1:12" ht="14.25" thickBot="1">
      <c r="A351" s="85"/>
      <c r="B351" s="286"/>
      <c r="C351" s="283"/>
      <c r="D351" s="18"/>
      <c r="E351" s="18"/>
      <c r="F351" s="293" t="s">
        <v>892</v>
      </c>
      <c r="G351" s="149"/>
      <c r="H351" s="147"/>
      <c r="I351" s="18"/>
      <c r="J351" s="18"/>
      <c r="K351" s="18"/>
      <c r="L351" s="86"/>
    </row>
    <row r="352" spans="1:12" ht="14.25" thickTop="1">
      <c r="A352" s="85"/>
      <c r="B352" s="123" t="s">
        <v>826</v>
      </c>
      <c r="C352" s="125">
        <f>C348</f>
      </c>
      <c r="D352" s="18"/>
      <c r="E352" s="18"/>
      <c r="F352" s="18"/>
      <c r="G352" s="18"/>
      <c r="H352" s="18"/>
      <c r="I352" s="18"/>
      <c r="J352" s="18"/>
      <c r="K352" s="18"/>
      <c r="L352" s="86"/>
    </row>
    <row r="353" spans="1:12" ht="13.5">
      <c r="A353" s="85"/>
      <c r="B353" s="123" t="s">
        <v>827</v>
      </c>
      <c r="C353" s="75">
        <f>IF(SUM(C348:C349)=0,"",SUM(C348:C349))</f>
      </c>
      <c r="D353" s="18"/>
      <c r="E353" s="18"/>
      <c r="F353" s="18"/>
      <c r="G353" s="18"/>
      <c r="H353" s="18"/>
      <c r="I353" s="18"/>
      <c r="J353" s="18"/>
      <c r="K353" s="18"/>
      <c r="L353" s="86"/>
    </row>
    <row r="354" spans="1:12" ht="13.5">
      <c r="A354" s="85"/>
      <c r="B354" s="123" t="s">
        <v>828</v>
      </c>
      <c r="C354" s="77">
        <f>IF(ISERROR(C352/C353)=TRUE,"",ROUNDDOWN(C352/C353,2))</f>
      </c>
      <c r="D354" s="18"/>
      <c r="E354" s="18"/>
      <c r="F354" s="18"/>
      <c r="G354" s="18"/>
      <c r="H354" s="18"/>
      <c r="I354" s="18"/>
      <c r="J354" s="18"/>
      <c r="K354" s="18"/>
      <c r="L354" s="86"/>
    </row>
    <row r="355" spans="1:12" ht="13.5">
      <c r="A355" s="85"/>
      <c r="B355" s="123" t="s">
        <v>631</v>
      </c>
      <c r="C355" s="175">
        <f>IF(C354="","",IF(C354&lt;0.5,"d",IF(C354&lt;0.75,"c",IF(C354&lt;0.9,"b",IF(C354&gt;=0.9,"a","")))))</f>
      </c>
      <c r="D355" s="18"/>
      <c r="E355" s="18"/>
      <c r="F355" s="18"/>
      <c r="G355" s="18"/>
      <c r="H355" s="18"/>
      <c r="I355" s="18"/>
      <c r="J355" s="18"/>
      <c r="K355" s="18"/>
      <c r="L355" s="86"/>
    </row>
    <row r="356" spans="1:12" ht="14.25" thickBot="1">
      <c r="A356" s="85"/>
      <c r="B356" s="127"/>
      <c r="C356" s="295"/>
      <c r="D356" s="94"/>
      <c r="E356" s="94"/>
      <c r="F356" s="94"/>
      <c r="G356" s="94"/>
      <c r="H356" s="94"/>
      <c r="I356" s="94"/>
      <c r="J356" s="94"/>
      <c r="K356" s="94"/>
      <c r="L356" s="96"/>
    </row>
    <row r="357" spans="1:12" ht="13.5">
      <c r="A357" s="85"/>
      <c r="B357" s="331"/>
      <c r="C357" s="789" t="s">
        <v>763</v>
      </c>
      <c r="D357" s="818" t="s">
        <v>850</v>
      </c>
      <c r="E357" s="802"/>
      <c r="F357" s="801" t="s">
        <v>179</v>
      </c>
      <c r="G357" s="818"/>
      <c r="H357" s="802"/>
      <c r="I357" s="801" t="s">
        <v>180</v>
      </c>
      <c r="J357" s="818"/>
      <c r="K357" s="802"/>
      <c r="L357" s="82" t="s">
        <v>181</v>
      </c>
    </row>
    <row r="358" spans="1:12" ht="13.5">
      <c r="A358" s="85"/>
      <c r="B358" s="70" t="s">
        <v>663</v>
      </c>
      <c r="C358" s="790"/>
      <c r="D358" s="858" t="s">
        <v>659</v>
      </c>
      <c r="E358" s="861"/>
      <c r="F358" s="861"/>
      <c r="G358" s="861"/>
      <c r="H358" s="796"/>
      <c r="I358" s="795" t="s">
        <v>680</v>
      </c>
      <c r="J358" s="861"/>
      <c r="K358" s="796"/>
      <c r="L358" s="84" t="s">
        <v>661</v>
      </c>
    </row>
    <row r="359" spans="1:12" ht="13.5">
      <c r="A359" s="66"/>
      <c r="B359" s="85"/>
      <c r="C359" s="333"/>
      <c r="D359" s="85"/>
      <c r="E359" s="18"/>
      <c r="F359" s="18"/>
      <c r="G359" s="18"/>
      <c r="H359" s="18"/>
      <c r="I359" s="18"/>
      <c r="J359" s="18"/>
      <c r="K359" s="18"/>
      <c r="L359" s="86"/>
    </row>
    <row r="360" spans="1:12" ht="13.5">
      <c r="A360" s="66"/>
      <c r="B360" s="329" t="s">
        <v>682</v>
      </c>
      <c r="C360" s="471"/>
      <c r="D360" s="85" t="s">
        <v>816</v>
      </c>
      <c r="E360" s="18"/>
      <c r="F360" s="18"/>
      <c r="G360" s="18"/>
      <c r="H360" s="18"/>
      <c r="I360" s="18"/>
      <c r="J360" s="18"/>
      <c r="K360" s="18"/>
      <c r="L360" s="86"/>
    </row>
    <row r="361" spans="1:12" ht="13.5">
      <c r="A361" s="66"/>
      <c r="B361" s="332" t="s">
        <v>516</v>
      </c>
      <c r="C361" s="471"/>
      <c r="D361" s="85" t="s">
        <v>517</v>
      </c>
      <c r="E361" s="18"/>
      <c r="F361" s="18"/>
      <c r="G361" s="18"/>
      <c r="H361" s="18"/>
      <c r="I361" s="18"/>
      <c r="J361" s="18"/>
      <c r="K361" s="18"/>
      <c r="L361" s="86"/>
    </row>
    <row r="362" spans="1:12" ht="13.5">
      <c r="A362" s="66"/>
      <c r="B362" s="332" t="s">
        <v>683</v>
      </c>
      <c r="C362" s="471"/>
      <c r="D362" s="85" t="s">
        <v>518</v>
      </c>
      <c r="E362" s="18"/>
      <c r="F362" s="18"/>
      <c r="G362" s="18"/>
      <c r="H362" s="18"/>
      <c r="I362" s="18"/>
      <c r="J362" s="18"/>
      <c r="K362" s="18"/>
      <c r="L362" s="86"/>
    </row>
    <row r="363" spans="1:12" ht="13.5">
      <c r="A363" s="66"/>
      <c r="C363" s="471"/>
      <c r="D363" s="85" t="s">
        <v>519</v>
      </c>
      <c r="E363" s="18"/>
      <c r="F363" s="18"/>
      <c r="G363" s="18"/>
      <c r="H363" s="18"/>
      <c r="I363" s="18"/>
      <c r="J363" s="18"/>
      <c r="K363" s="18"/>
      <c r="L363" s="86"/>
    </row>
    <row r="364" spans="1:12" ht="13.5">
      <c r="A364" s="66"/>
      <c r="B364" s="85"/>
      <c r="C364" s="471"/>
      <c r="D364" s="85" t="s">
        <v>802</v>
      </c>
      <c r="E364" s="18"/>
      <c r="F364" s="18"/>
      <c r="G364" s="18"/>
      <c r="H364" s="18"/>
      <c r="I364" s="18"/>
      <c r="J364" s="18"/>
      <c r="K364" s="18"/>
      <c r="L364" s="86"/>
    </row>
    <row r="365" spans="1:12" ht="13.5">
      <c r="A365" s="66"/>
      <c r="B365" s="85"/>
      <c r="C365" s="471"/>
      <c r="D365" s="85" t="s">
        <v>545</v>
      </c>
      <c r="E365" s="18"/>
      <c r="F365" s="18"/>
      <c r="G365" s="18"/>
      <c r="H365" s="18"/>
      <c r="I365" s="18"/>
      <c r="J365" s="18"/>
      <c r="K365" s="18"/>
      <c r="L365" s="86"/>
    </row>
    <row r="366" spans="1:12" ht="14.25" thickBot="1">
      <c r="A366" s="66"/>
      <c r="B366" s="70"/>
      <c r="C366" s="471"/>
      <c r="D366" s="803" t="s">
        <v>864</v>
      </c>
      <c r="E366" s="804"/>
      <c r="F366" s="804"/>
      <c r="G366" s="804"/>
      <c r="H366" s="804"/>
      <c r="I366" s="804"/>
      <c r="J366" s="804"/>
      <c r="K366" s="804"/>
      <c r="L366" s="900"/>
    </row>
    <row r="367" spans="1:12" ht="14.25" thickTop="1">
      <c r="A367" s="66"/>
      <c r="B367" s="285" t="s">
        <v>823</v>
      </c>
      <c r="C367" s="281">
        <f>IF(AND(C368="",COUNTIF(C360:C366,"○")=0),"",COUNTIF(C360:C366,"○"))</f>
      </c>
      <c r="D367" s="85"/>
      <c r="E367" s="18"/>
      <c r="F367" s="291" t="s">
        <v>244</v>
      </c>
      <c r="G367" s="144"/>
      <c r="H367" s="143"/>
      <c r="I367" s="18"/>
      <c r="J367" s="18"/>
      <c r="K367" s="18"/>
      <c r="L367" s="86"/>
    </row>
    <row r="368" spans="1:12" ht="13.5">
      <c r="A368" s="66"/>
      <c r="B368" s="285" t="s">
        <v>824</v>
      </c>
      <c r="C368" s="281">
        <f>IF(COUNTIF(C360:C366,"×")=0,"",COUNTIF(C360:C366,"×"))</f>
      </c>
      <c r="D368" s="85"/>
      <c r="E368" s="18"/>
      <c r="F368" s="292" t="s">
        <v>894</v>
      </c>
      <c r="G368" s="18"/>
      <c r="H368" s="146"/>
      <c r="I368" s="18"/>
      <c r="J368" s="18"/>
      <c r="K368" s="18"/>
      <c r="L368" s="86"/>
    </row>
    <row r="369" spans="1:12" ht="13.5">
      <c r="A369" s="66"/>
      <c r="B369" s="285" t="s">
        <v>825</v>
      </c>
      <c r="C369" s="282"/>
      <c r="D369" s="85"/>
      <c r="E369" s="18"/>
      <c r="F369" s="292" t="s">
        <v>895</v>
      </c>
      <c r="G369" s="18"/>
      <c r="H369" s="146"/>
      <c r="I369" s="18"/>
      <c r="J369" s="18"/>
      <c r="K369" s="18"/>
      <c r="L369" s="86"/>
    </row>
    <row r="370" spans="1:12" ht="14.25" thickBot="1">
      <c r="A370" s="66"/>
      <c r="B370" s="286"/>
      <c r="C370" s="283"/>
      <c r="D370" s="85"/>
      <c r="E370" s="18"/>
      <c r="F370" s="293" t="s">
        <v>892</v>
      </c>
      <c r="G370" s="149"/>
      <c r="H370" s="147"/>
      <c r="I370" s="18"/>
      <c r="J370" s="18"/>
      <c r="K370" s="18"/>
      <c r="L370" s="86"/>
    </row>
    <row r="371" spans="1:12" ht="14.25" thickTop="1">
      <c r="A371" s="66"/>
      <c r="B371" s="123" t="s">
        <v>826</v>
      </c>
      <c r="C371" s="125">
        <f>C367</f>
      </c>
      <c r="D371" s="85"/>
      <c r="E371" s="18"/>
      <c r="F371" s="18"/>
      <c r="G371" s="18"/>
      <c r="H371" s="18"/>
      <c r="I371" s="18"/>
      <c r="J371" s="18"/>
      <c r="K371" s="18"/>
      <c r="L371" s="86"/>
    </row>
    <row r="372" spans="1:12" ht="13.5">
      <c r="A372" s="66"/>
      <c r="B372" s="123" t="s">
        <v>827</v>
      </c>
      <c r="C372" s="75">
        <f>IF(SUM(C367:C368)=0,"",SUM(C367:C368))</f>
      </c>
      <c r="D372" s="85"/>
      <c r="E372" s="18"/>
      <c r="F372" s="18"/>
      <c r="G372" s="18"/>
      <c r="H372" s="18"/>
      <c r="I372" s="18"/>
      <c r="J372" s="18"/>
      <c r="K372" s="18"/>
      <c r="L372" s="86"/>
    </row>
    <row r="373" spans="1:12" ht="13.5">
      <c r="A373" s="66"/>
      <c r="B373" s="123" t="s">
        <v>828</v>
      </c>
      <c r="C373" s="77">
        <f>IF(ISERROR(C371/C372)=TRUE,"",ROUNDDOWN(C371/C372,2))</f>
      </c>
      <c r="D373" s="85"/>
      <c r="E373" s="18"/>
      <c r="F373" s="18"/>
      <c r="G373" s="18"/>
      <c r="H373" s="18"/>
      <c r="I373" s="18"/>
      <c r="J373" s="18"/>
      <c r="K373" s="18"/>
      <c r="L373" s="86"/>
    </row>
    <row r="374" spans="1:12" ht="13.5">
      <c r="A374" s="66"/>
      <c r="B374" s="123" t="s">
        <v>631</v>
      </c>
      <c r="C374" s="175">
        <f>IF(C373="","",IF(C373&lt;0.5,"d",IF(C373&lt;0.75,"c",IF(C373&lt;0.9,"b",IF(C373&gt;=0.9,"a","")))))</f>
      </c>
      <c r="D374" s="85"/>
      <c r="E374" s="18"/>
      <c r="F374" s="18"/>
      <c r="G374" s="18"/>
      <c r="H374" s="18"/>
      <c r="I374" s="18"/>
      <c r="J374" s="18"/>
      <c r="K374" s="18"/>
      <c r="L374" s="86"/>
    </row>
    <row r="375" spans="1:12" ht="13.5" customHeight="1" thickBot="1">
      <c r="A375" s="67"/>
      <c r="B375" s="101"/>
      <c r="C375" s="96"/>
      <c r="D375" s="93"/>
      <c r="E375" s="94"/>
      <c r="F375" s="94"/>
      <c r="G375" s="94"/>
      <c r="H375" s="94"/>
      <c r="I375" s="94"/>
      <c r="J375" s="94"/>
      <c r="K375" s="94"/>
      <c r="L375" s="96"/>
    </row>
    <row r="376" spans="1:12" ht="13.5" customHeight="1">
      <c r="A376" s="18"/>
      <c r="B376" s="18"/>
      <c r="C376" s="18"/>
      <c r="D376" s="18"/>
      <c r="E376" s="18"/>
      <c r="F376" s="18"/>
      <c r="G376" s="18"/>
      <c r="H376" s="18"/>
      <c r="I376" s="18"/>
      <c r="J376" s="18"/>
      <c r="K376" s="18"/>
      <c r="L376" s="18"/>
    </row>
    <row r="377" spans="1:12" ht="17.25">
      <c r="A377" s="18" t="s">
        <v>586</v>
      </c>
      <c r="D377" s="812" t="s">
        <v>126</v>
      </c>
      <c r="E377" s="812"/>
      <c r="F377" s="812"/>
      <c r="G377" s="812"/>
      <c r="H377" s="812"/>
      <c r="I377" s="812"/>
      <c r="J377" s="812"/>
      <c r="K377" s="812"/>
      <c r="L377" s="18"/>
    </row>
    <row r="378" spans="1:12" ht="14.25" thickBot="1">
      <c r="A378" s="941"/>
      <c r="B378" s="941"/>
      <c r="C378" s="941"/>
      <c r="D378" s="941"/>
      <c r="E378" s="941"/>
      <c r="F378" s="941"/>
      <c r="G378" s="941"/>
      <c r="H378" s="941"/>
      <c r="L378" s="31" t="s">
        <v>1090</v>
      </c>
    </row>
    <row r="379" spans="1:12" ht="13.5" customHeight="1">
      <c r="A379" s="64" t="s">
        <v>128</v>
      </c>
      <c r="B379" s="68" t="s">
        <v>654</v>
      </c>
      <c r="C379" s="789" t="s">
        <v>763</v>
      </c>
      <c r="D379" s="839" t="s">
        <v>130</v>
      </c>
      <c r="E379" s="802"/>
      <c r="F379" s="801" t="s">
        <v>131</v>
      </c>
      <c r="G379" s="818"/>
      <c r="H379" s="802"/>
      <c r="I379" s="801" t="s">
        <v>180</v>
      </c>
      <c r="J379" s="818"/>
      <c r="K379" s="802"/>
      <c r="L379" s="82" t="s">
        <v>133</v>
      </c>
    </row>
    <row r="380" spans="1:12" ht="13.5" customHeight="1">
      <c r="A380" s="938" t="s">
        <v>658</v>
      </c>
      <c r="B380" s="70" t="s">
        <v>663</v>
      </c>
      <c r="C380" s="790"/>
      <c r="D380" s="858" t="s">
        <v>546</v>
      </c>
      <c r="E380" s="861"/>
      <c r="F380" s="861"/>
      <c r="G380" s="861"/>
      <c r="H380" s="796"/>
      <c r="I380" s="795" t="s">
        <v>680</v>
      </c>
      <c r="J380" s="861"/>
      <c r="K380" s="796"/>
      <c r="L380" s="84" t="s">
        <v>661</v>
      </c>
    </row>
    <row r="381" spans="1:12" ht="13.5" customHeight="1">
      <c r="A381" s="939"/>
      <c r="B381" s="70"/>
      <c r="C381" s="86"/>
      <c r="D381" s="85"/>
      <c r="E381" s="18"/>
      <c r="F381" s="18"/>
      <c r="G381" s="18"/>
      <c r="H381" s="18"/>
      <c r="I381" s="18"/>
      <c r="J381" s="18"/>
      <c r="K381" s="18"/>
      <c r="L381" s="86"/>
    </row>
    <row r="382" spans="1:12" ht="13.5">
      <c r="A382" s="939"/>
      <c r="B382" s="278" t="s">
        <v>346</v>
      </c>
      <c r="C382" s="483"/>
      <c r="D382" s="85" t="s">
        <v>1075</v>
      </c>
      <c r="E382" s="18"/>
      <c r="F382" s="18"/>
      <c r="G382" s="18"/>
      <c r="H382" s="18"/>
      <c r="I382" s="18"/>
      <c r="J382" s="18"/>
      <c r="K382" s="18"/>
      <c r="L382" s="86"/>
    </row>
    <row r="383" spans="1:12" ht="13.5">
      <c r="A383" s="66"/>
      <c r="B383" s="278"/>
      <c r="C383" s="483"/>
      <c r="D383" s="85" t="s">
        <v>1076</v>
      </c>
      <c r="E383" s="18"/>
      <c r="F383" s="18"/>
      <c r="G383" s="18"/>
      <c r="H383" s="18"/>
      <c r="I383" s="18"/>
      <c r="J383" s="18"/>
      <c r="K383" s="18"/>
      <c r="L383" s="86"/>
    </row>
    <row r="384" spans="1:12" ht="13.5">
      <c r="A384" s="66"/>
      <c r="B384" s="70"/>
      <c r="C384" s="483"/>
      <c r="D384" s="85" t="s">
        <v>1077</v>
      </c>
      <c r="E384" s="18"/>
      <c r="F384" s="18"/>
      <c r="G384" s="18"/>
      <c r="H384" s="18"/>
      <c r="I384" s="18"/>
      <c r="J384" s="18"/>
      <c r="K384" s="18"/>
      <c r="L384" s="86"/>
    </row>
    <row r="385" spans="1:12" ht="13.5">
      <c r="A385" s="66"/>
      <c r="B385" s="70"/>
      <c r="C385" s="483"/>
      <c r="D385" s="85" t="s">
        <v>1078</v>
      </c>
      <c r="E385" s="18"/>
      <c r="F385" s="18"/>
      <c r="G385" s="18"/>
      <c r="H385" s="18"/>
      <c r="I385" s="18"/>
      <c r="J385" s="18"/>
      <c r="K385" s="18"/>
      <c r="L385" s="86"/>
    </row>
    <row r="386" spans="1:12" ht="13.5">
      <c r="A386" s="66"/>
      <c r="B386" s="70"/>
      <c r="C386" s="483"/>
      <c r="D386" s="85" t="s">
        <v>524</v>
      </c>
      <c r="E386" s="18"/>
      <c r="F386" s="18"/>
      <c r="G386" s="18"/>
      <c r="H386" s="18"/>
      <c r="I386" s="18"/>
      <c r="J386" s="18"/>
      <c r="K386" s="18"/>
      <c r="L386" s="86"/>
    </row>
    <row r="387" spans="1:12" ht="13.5">
      <c r="A387" s="66"/>
      <c r="B387" s="70"/>
      <c r="C387" s="483"/>
      <c r="D387" s="85" t="s">
        <v>525</v>
      </c>
      <c r="E387" s="18"/>
      <c r="F387" s="18"/>
      <c r="G387" s="18"/>
      <c r="H387" s="18"/>
      <c r="I387" s="18"/>
      <c r="J387" s="18"/>
      <c r="K387" s="18"/>
      <c r="L387" s="86"/>
    </row>
    <row r="388" spans="1:12" ht="13.5">
      <c r="A388" s="66"/>
      <c r="B388" s="70"/>
      <c r="C388" s="483"/>
      <c r="D388" s="85" t="s">
        <v>526</v>
      </c>
      <c r="E388" s="18"/>
      <c r="F388" s="18"/>
      <c r="G388" s="18"/>
      <c r="H388" s="18"/>
      <c r="I388" s="18"/>
      <c r="J388" s="18"/>
      <c r="K388" s="18"/>
      <c r="L388" s="86"/>
    </row>
    <row r="389" spans="1:12" ht="13.5">
      <c r="A389" s="206"/>
      <c r="B389" s="70"/>
      <c r="C389" s="483"/>
      <c r="D389" s="85" t="s">
        <v>527</v>
      </c>
      <c r="E389" s="18"/>
      <c r="F389" s="18"/>
      <c r="G389" s="18"/>
      <c r="H389" s="18"/>
      <c r="I389" s="18"/>
      <c r="J389" s="18"/>
      <c r="K389" s="18"/>
      <c r="L389" s="86"/>
    </row>
    <row r="390" spans="1:12" ht="13.5">
      <c r="A390" s="206"/>
      <c r="B390" s="70"/>
      <c r="C390" s="471"/>
      <c r="D390" s="85" t="s">
        <v>545</v>
      </c>
      <c r="E390" s="18"/>
      <c r="F390" s="18"/>
      <c r="G390" s="18"/>
      <c r="H390" s="18"/>
      <c r="I390" s="18"/>
      <c r="J390" s="18"/>
      <c r="K390" s="18"/>
      <c r="L390" s="86"/>
    </row>
    <row r="391" spans="1:12" ht="14.25" thickBot="1">
      <c r="A391" s="206"/>
      <c r="B391" s="70"/>
      <c r="C391" s="471"/>
      <c r="D391" s="803" t="s">
        <v>864</v>
      </c>
      <c r="E391" s="804"/>
      <c r="F391" s="804"/>
      <c r="G391" s="804"/>
      <c r="H391" s="804"/>
      <c r="I391" s="804"/>
      <c r="J391" s="804"/>
      <c r="K391" s="804"/>
      <c r="L391" s="900"/>
    </row>
    <row r="392" spans="1:12" ht="14.25" thickTop="1">
      <c r="A392" s="206"/>
      <c r="B392" s="285" t="s">
        <v>823</v>
      </c>
      <c r="C392" s="281">
        <f>IF(AND(C393="",COUNTIF(C382:C391,"○")=0),"",COUNTIF(C382:C391,"○"))</f>
      </c>
      <c r="D392" s="85"/>
      <c r="E392" s="18"/>
      <c r="F392" s="291" t="s">
        <v>244</v>
      </c>
      <c r="G392" s="144"/>
      <c r="H392" s="143"/>
      <c r="I392" s="18"/>
      <c r="J392" s="18"/>
      <c r="K392" s="18"/>
      <c r="L392" s="86"/>
    </row>
    <row r="393" spans="1:12" ht="13.5">
      <c r="A393" s="206"/>
      <c r="B393" s="285" t="s">
        <v>824</v>
      </c>
      <c r="C393" s="281">
        <f>IF(COUNTIF(C382:C391,"×")=0,"",COUNTIF(C382:C391,"×"))</f>
      </c>
      <c r="D393" s="85"/>
      <c r="E393" s="18"/>
      <c r="F393" s="292" t="s">
        <v>894</v>
      </c>
      <c r="G393" s="18"/>
      <c r="H393" s="146"/>
      <c r="I393" s="18"/>
      <c r="J393" s="18"/>
      <c r="K393" s="18"/>
      <c r="L393" s="86"/>
    </row>
    <row r="394" spans="1:12" ht="13.5">
      <c r="A394" s="206"/>
      <c r="B394" s="285" t="s">
        <v>825</v>
      </c>
      <c r="C394" s="282"/>
      <c r="D394" s="85"/>
      <c r="E394" s="18"/>
      <c r="F394" s="292" t="s">
        <v>895</v>
      </c>
      <c r="G394" s="18"/>
      <c r="H394" s="146"/>
      <c r="I394" s="18"/>
      <c r="J394" s="18"/>
      <c r="K394" s="18"/>
      <c r="L394" s="86"/>
    </row>
    <row r="395" spans="1:12" ht="14.25" thickBot="1">
      <c r="A395" s="206"/>
      <c r="B395" s="286"/>
      <c r="C395" s="283"/>
      <c r="D395" s="85"/>
      <c r="E395" s="18"/>
      <c r="F395" s="293" t="s">
        <v>892</v>
      </c>
      <c r="G395" s="149"/>
      <c r="H395" s="147"/>
      <c r="I395" s="18"/>
      <c r="J395" s="18"/>
      <c r="K395" s="18"/>
      <c r="L395" s="86"/>
    </row>
    <row r="396" spans="1:12" ht="14.25" thickTop="1">
      <c r="A396" s="206"/>
      <c r="B396" s="123" t="s">
        <v>826</v>
      </c>
      <c r="C396" s="125">
        <f>C392</f>
      </c>
      <c r="D396" s="85"/>
      <c r="E396" s="18"/>
      <c r="F396" s="18"/>
      <c r="G396" s="18"/>
      <c r="H396" s="18"/>
      <c r="I396" s="18"/>
      <c r="J396" s="18"/>
      <c r="K396" s="18"/>
      <c r="L396" s="86"/>
    </row>
    <row r="397" spans="1:12" ht="13.5">
      <c r="A397" s="206"/>
      <c r="B397" s="123" t="s">
        <v>827</v>
      </c>
      <c r="C397" s="75">
        <f>IF(SUM(C392:C393)=0,"",SUM(C392:C393))</f>
      </c>
      <c r="D397" s="85"/>
      <c r="E397" s="18"/>
      <c r="F397" s="18"/>
      <c r="G397" s="18"/>
      <c r="H397" s="18"/>
      <c r="I397" s="18"/>
      <c r="J397" s="18"/>
      <c r="K397" s="18"/>
      <c r="L397" s="86"/>
    </row>
    <row r="398" spans="1:12" ht="13.5">
      <c r="A398" s="206"/>
      <c r="B398" s="123" t="s">
        <v>828</v>
      </c>
      <c r="C398" s="77">
        <f>IF(ISERROR(C396/C397)=TRUE,"",ROUNDDOWN(C396/C397,2))</f>
      </c>
      <c r="D398" s="85"/>
      <c r="E398" s="18"/>
      <c r="F398" s="18"/>
      <c r="G398" s="18"/>
      <c r="H398" s="18"/>
      <c r="I398" s="18"/>
      <c r="J398" s="18"/>
      <c r="K398" s="18"/>
      <c r="L398" s="86"/>
    </row>
    <row r="399" spans="1:12" ht="13.5">
      <c r="A399" s="206"/>
      <c r="B399" s="123" t="s">
        <v>631</v>
      </c>
      <c r="C399" s="175">
        <f>IF(C398="","",IF(C398&lt;0.5,"d",IF(C398&lt;0.75,"c",IF(C398&lt;0.9,"b",IF(C398&gt;=0.9,"a","")))))</f>
      </c>
      <c r="D399" s="85"/>
      <c r="E399" s="18"/>
      <c r="F399" s="18"/>
      <c r="G399" s="18"/>
      <c r="H399" s="18"/>
      <c r="I399" s="18"/>
      <c r="J399" s="18"/>
      <c r="K399" s="18"/>
      <c r="L399" s="86"/>
    </row>
    <row r="400" spans="1:12" ht="14.25" thickBot="1">
      <c r="A400" s="206"/>
      <c r="B400" s="101"/>
      <c r="C400" s="96"/>
      <c r="D400" s="93"/>
      <c r="E400" s="94"/>
      <c r="F400" s="94"/>
      <c r="G400" s="94"/>
      <c r="H400" s="94"/>
      <c r="I400" s="94"/>
      <c r="J400" s="94"/>
      <c r="K400" s="94"/>
      <c r="L400" s="96"/>
    </row>
    <row r="401" spans="1:12" ht="13.5">
      <c r="A401" s="206"/>
      <c r="B401" s="124"/>
      <c r="C401" s="789" t="s">
        <v>763</v>
      </c>
      <c r="D401" s="839" t="s">
        <v>850</v>
      </c>
      <c r="E401" s="802"/>
      <c r="F401" s="801" t="s">
        <v>179</v>
      </c>
      <c r="G401" s="818"/>
      <c r="H401" s="802"/>
      <c r="I401" s="801" t="s">
        <v>180</v>
      </c>
      <c r="J401" s="818"/>
      <c r="K401" s="802"/>
      <c r="L401" s="82" t="s">
        <v>181</v>
      </c>
    </row>
    <row r="402" spans="1:12" ht="13.5">
      <c r="A402" s="206"/>
      <c r="B402" s="85" t="s">
        <v>663</v>
      </c>
      <c r="C402" s="790"/>
      <c r="D402" s="858" t="s">
        <v>659</v>
      </c>
      <c r="E402" s="861"/>
      <c r="F402" s="861"/>
      <c r="G402" s="861"/>
      <c r="H402" s="796"/>
      <c r="I402" s="795" t="s">
        <v>680</v>
      </c>
      <c r="J402" s="861"/>
      <c r="K402" s="796"/>
      <c r="L402" s="84" t="s">
        <v>661</v>
      </c>
    </row>
    <row r="403" spans="1:12" ht="13.5">
      <c r="A403" s="206"/>
      <c r="C403" s="76"/>
      <c r="D403" s="85"/>
      <c r="E403" s="18"/>
      <c r="F403" s="18"/>
      <c r="G403" s="18"/>
      <c r="H403" s="18"/>
      <c r="I403" s="18"/>
      <c r="J403" s="18"/>
      <c r="K403" s="18"/>
      <c r="L403" s="86"/>
    </row>
    <row r="404" spans="1:12" ht="13.5">
      <c r="A404" s="206"/>
      <c r="B404" s="329" t="s">
        <v>357</v>
      </c>
      <c r="C404" s="471"/>
      <c r="D404" s="85" t="s">
        <v>528</v>
      </c>
      <c r="E404" s="18"/>
      <c r="F404" s="18"/>
      <c r="G404" s="18"/>
      <c r="H404" s="18"/>
      <c r="I404" s="18"/>
      <c r="J404" s="18"/>
      <c r="K404" s="18"/>
      <c r="L404" s="86"/>
    </row>
    <row r="405" spans="1:12" ht="13.5">
      <c r="A405" s="206"/>
      <c r="C405" s="471"/>
      <c r="D405" s="85" t="s">
        <v>529</v>
      </c>
      <c r="E405" s="18"/>
      <c r="F405" s="18"/>
      <c r="G405" s="18"/>
      <c r="H405" s="18"/>
      <c r="I405" s="18"/>
      <c r="J405" s="18"/>
      <c r="K405" s="18"/>
      <c r="L405" s="86"/>
    </row>
    <row r="406" spans="1:12" ht="13.5">
      <c r="A406" s="206"/>
      <c r="B406" s="85"/>
      <c r="C406" s="471"/>
      <c r="D406" s="85" t="s">
        <v>530</v>
      </c>
      <c r="E406" s="18"/>
      <c r="F406" s="18"/>
      <c r="G406" s="18"/>
      <c r="H406" s="18"/>
      <c r="I406" s="18"/>
      <c r="J406" s="18"/>
      <c r="K406" s="18"/>
      <c r="L406" s="86"/>
    </row>
    <row r="407" spans="1:12" ht="13.5">
      <c r="A407" s="206"/>
      <c r="B407" s="85"/>
      <c r="C407" s="471"/>
      <c r="D407" s="85" t="s">
        <v>531</v>
      </c>
      <c r="E407" s="18"/>
      <c r="F407" s="18"/>
      <c r="G407" s="18"/>
      <c r="H407" s="18"/>
      <c r="I407" s="18"/>
      <c r="J407" s="18"/>
      <c r="K407" s="18"/>
      <c r="L407" s="86"/>
    </row>
    <row r="408" spans="1:12" ht="13.5">
      <c r="A408" s="206"/>
      <c r="B408" s="85"/>
      <c r="C408" s="471"/>
      <c r="D408" s="85" t="s">
        <v>532</v>
      </c>
      <c r="E408" s="18"/>
      <c r="F408" s="18"/>
      <c r="G408" s="18"/>
      <c r="H408" s="18"/>
      <c r="I408" s="18"/>
      <c r="J408" s="18"/>
      <c r="K408" s="18"/>
      <c r="L408" s="86"/>
    </row>
    <row r="409" spans="1:12" ht="13.5">
      <c r="A409" s="206"/>
      <c r="B409" s="85"/>
      <c r="C409" s="495"/>
      <c r="D409" s="85" t="s">
        <v>545</v>
      </c>
      <c r="E409" s="18"/>
      <c r="F409" s="18"/>
      <c r="G409" s="18"/>
      <c r="H409" s="18"/>
      <c r="I409" s="18"/>
      <c r="J409" s="18"/>
      <c r="K409" s="18"/>
      <c r="L409" s="86"/>
    </row>
    <row r="410" spans="1:12" ht="14.25" thickBot="1">
      <c r="A410" s="206"/>
      <c r="B410" s="85"/>
      <c r="C410" s="495"/>
      <c r="D410" s="803" t="s">
        <v>864</v>
      </c>
      <c r="E410" s="804"/>
      <c r="F410" s="804"/>
      <c r="G410" s="804"/>
      <c r="H410" s="804"/>
      <c r="I410" s="804"/>
      <c r="J410" s="804"/>
      <c r="K410" s="804"/>
      <c r="L410" s="900"/>
    </row>
    <row r="411" spans="1:12" ht="14.25" thickTop="1">
      <c r="A411" s="206"/>
      <c r="B411" s="285" t="s">
        <v>823</v>
      </c>
      <c r="C411" s="281">
        <f>IF(AND(C412="",COUNTIF(C404:C410,"○")=0),"",COUNTIF(C404:C410,"○"))</f>
      </c>
      <c r="D411" s="85"/>
      <c r="E411" s="18"/>
      <c r="F411" s="291" t="s">
        <v>244</v>
      </c>
      <c r="G411" s="144"/>
      <c r="H411" s="143"/>
      <c r="I411" s="18"/>
      <c r="J411" s="18"/>
      <c r="K411" s="18"/>
      <c r="L411" s="86"/>
    </row>
    <row r="412" spans="1:12" ht="13.5">
      <c r="A412" s="206"/>
      <c r="B412" s="285" t="s">
        <v>824</v>
      </c>
      <c r="C412" s="281">
        <f>IF(COUNTIF(C404:C410,"×")=0,"",COUNTIF(C404:C410,"×"))</f>
      </c>
      <c r="D412" s="85"/>
      <c r="E412" s="18"/>
      <c r="F412" s="292" t="s">
        <v>894</v>
      </c>
      <c r="G412" s="18"/>
      <c r="H412" s="146"/>
      <c r="I412" s="18"/>
      <c r="J412" s="18"/>
      <c r="K412" s="18"/>
      <c r="L412" s="86"/>
    </row>
    <row r="413" spans="1:12" ht="13.5">
      <c r="A413" s="206"/>
      <c r="B413" s="285" t="s">
        <v>825</v>
      </c>
      <c r="C413" s="282"/>
      <c r="D413" s="85"/>
      <c r="E413" s="18"/>
      <c r="F413" s="292" t="s">
        <v>895</v>
      </c>
      <c r="G413" s="18"/>
      <c r="H413" s="146"/>
      <c r="I413" s="18"/>
      <c r="J413" s="18"/>
      <c r="K413" s="18"/>
      <c r="L413" s="86"/>
    </row>
    <row r="414" spans="1:12" ht="14.25" thickBot="1">
      <c r="A414" s="206"/>
      <c r="B414" s="286"/>
      <c r="C414" s="283"/>
      <c r="D414" s="85"/>
      <c r="E414" s="18"/>
      <c r="F414" s="293" t="s">
        <v>892</v>
      </c>
      <c r="G414" s="149"/>
      <c r="H414" s="147"/>
      <c r="I414" s="18"/>
      <c r="J414" s="18"/>
      <c r="K414" s="18"/>
      <c r="L414" s="86"/>
    </row>
    <row r="415" spans="1:12" ht="14.25" thickTop="1">
      <c r="A415" s="206"/>
      <c r="B415" s="123" t="s">
        <v>826</v>
      </c>
      <c r="C415" s="125">
        <f>C411</f>
      </c>
      <c r="D415" s="85"/>
      <c r="E415" s="18"/>
      <c r="F415" s="18"/>
      <c r="G415" s="18"/>
      <c r="H415" s="18"/>
      <c r="I415" s="18"/>
      <c r="J415" s="18"/>
      <c r="K415" s="18"/>
      <c r="L415" s="86"/>
    </row>
    <row r="416" spans="1:12" ht="13.5">
      <c r="A416" s="206"/>
      <c r="B416" s="123" t="s">
        <v>827</v>
      </c>
      <c r="C416" s="75">
        <f>IF(SUM(C411:C412)=0,"",SUM(C411:C412))</f>
      </c>
      <c r="D416" s="85"/>
      <c r="E416" s="18"/>
      <c r="F416" s="18"/>
      <c r="G416" s="18"/>
      <c r="H416" s="18"/>
      <c r="I416" s="18"/>
      <c r="J416" s="18"/>
      <c r="K416" s="18"/>
      <c r="L416" s="86"/>
    </row>
    <row r="417" spans="1:12" ht="13.5">
      <c r="A417" s="206"/>
      <c r="B417" s="123" t="s">
        <v>828</v>
      </c>
      <c r="C417" s="77">
        <f>IF(ISERROR(C415/C416)=TRUE,"",ROUNDDOWN(C415/C416,2))</f>
      </c>
      <c r="D417" s="85"/>
      <c r="E417" s="18"/>
      <c r="F417" s="18"/>
      <c r="G417" s="18"/>
      <c r="H417" s="18"/>
      <c r="I417" s="18"/>
      <c r="J417" s="18"/>
      <c r="K417" s="18"/>
      <c r="L417" s="86"/>
    </row>
    <row r="418" spans="1:12" ht="13.5">
      <c r="A418" s="206"/>
      <c r="B418" s="123" t="s">
        <v>631</v>
      </c>
      <c r="C418" s="175">
        <f>IF(C417="","",IF(C417&lt;0.5,"d",IF(C417&lt;0.75,"c",IF(C417&lt;0.9,"b",IF(C417&gt;=0.9,"a","")))))</f>
      </c>
      <c r="D418" s="85"/>
      <c r="E418" s="18"/>
      <c r="F418" s="18"/>
      <c r="G418" s="18"/>
      <c r="H418" s="18"/>
      <c r="I418" s="18"/>
      <c r="J418" s="18"/>
      <c r="K418" s="18"/>
      <c r="L418" s="86"/>
    </row>
    <row r="419" spans="1:12" ht="14.25" thickBot="1">
      <c r="A419" s="288"/>
      <c r="B419" s="101"/>
      <c r="C419" s="96"/>
      <c r="D419" s="93"/>
      <c r="E419" s="94"/>
      <c r="F419" s="94"/>
      <c r="G419" s="94"/>
      <c r="H419" s="94"/>
      <c r="I419" s="94"/>
      <c r="J419" s="94"/>
      <c r="K419" s="94"/>
      <c r="L419" s="96"/>
    </row>
    <row r="420" spans="1:12" ht="13.5">
      <c r="A420" s="419"/>
      <c r="B420" s="18"/>
      <c r="C420" s="287"/>
      <c r="D420" s="18"/>
      <c r="E420" s="18"/>
      <c r="F420" s="18"/>
      <c r="G420" s="18"/>
      <c r="H420" s="18"/>
      <c r="I420" s="18"/>
      <c r="J420" s="18"/>
      <c r="K420" s="18"/>
      <c r="L420" s="287"/>
    </row>
    <row r="421" spans="1:12" ht="17.25">
      <c r="A421" s="18" t="s">
        <v>587</v>
      </c>
      <c r="D421" s="812" t="s">
        <v>126</v>
      </c>
      <c r="E421" s="812"/>
      <c r="F421" s="812"/>
      <c r="G421" s="812"/>
      <c r="H421" s="812"/>
      <c r="I421" s="812"/>
      <c r="J421" s="812"/>
      <c r="K421" s="812"/>
      <c r="L421" s="18"/>
    </row>
    <row r="422" spans="1:12" ht="14.25" thickBot="1">
      <c r="A422" s="420"/>
      <c r="B422" s="18"/>
      <c r="C422" s="94"/>
      <c r="D422" s="18"/>
      <c r="E422" s="18"/>
      <c r="F422" s="18"/>
      <c r="G422" s="18"/>
      <c r="H422" s="18"/>
      <c r="I422" s="18"/>
      <c r="J422" s="18"/>
      <c r="K422" s="18"/>
      <c r="L422" s="31" t="s">
        <v>1090</v>
      </c>
    </row>
    <row r="423" spans="1:12" ht="13.5">
      <c r="A423" s="64" t="s">
        <v>128</v>
      </c>
      <c r="B423" s="68" t="s">
        <v>654</v>
      </c>
      <c r="C423" s="789" t="s">
        <v>763</v>
      </c>
      <c r="D423" s="839" t="s">
        <v>850</v>
      </c>
      <c r="E423" s="802"/>
      <c r="F423" s="801" t="s">
        <v>179</v>
      </c>
      <c r="G423" s="818"/>
      <c r="H423" s="802"/>
      <c r="I423" s="801" t="s">
        <v>180</v>
      </c>
      <c r="J423" s="818"/>
      <c r="K423" s="802"/>
      <c r="L423" s="82" t="s">
        <v>181</v>
      </c>
    </row>
    <row r="424" spans="1:12" ht="13.5">
      <c r="A424" s="938" t="s">
        <v>658</v>
      </c>
      <c r="B424" s="85" t="s">
        <v>663</v>
      </c>
      <c r="C424" s="790"/>
      <c r="D424" s="858" t="s">
        <v>659</v>
      </c>
      <c r="E424" s="861"/>
      <c r="F424" s="861"/>
      <c r="G424" s="861"/>
      <c r="H424" s="796"/>
      <c r="I424" s="795" t="s">
        <v>680</v>
      </c>
      <c r="J424" s="861"/>
      <c r="K424" s="796"/>
      <c r="L424" s="84" t="s">
        <v>661</v>
      </c>
    </row>
    <row r="425" spans="1:12" ht="13.5">
      <c r="A425" s="939"/>
      <c r="B425" s="70"/>
      <c r="C425" s="86"/>
      <c r="D425" s="85"/>
      <c r="E425" s="18"/>
      <c r="F425" s="18"/>
      <c r="G425" s="18"/>
      <c r="H425" s="18"/>
      <c r="I425" s="18"/>
      <c r="J425" s="18"/>
      <c r="K425" s="18"/>
      <c r="L425" s="86"/>
    </row>
    <row r="426" spans="1:12" ht="13.5">
      <c r="A426" s="939"/>
      <c r="B426" s="278" t="s">
        <v>698</v>
      </c>
      <c r="C426" s="483"/>
      <c r="D426" s="85" t="s">
        <v>533</v>
      </c>
      <c r="E426" s="18"/>
      <c r="F426" s="18"/>
      <c r="G426" s="18"/>
      <c r="H426" s="18"/>
      <c r="I426" s="18"/>
      <c r="J426" s="18"/>
      <c r="K426" s="18"/>
      <c r="L426" s="86"/>
    </row>
    <row r="427" spans="1:12" ht="13.5">
      <c r="A427" s="206"/>
      <c r="B427" s="278" t="s">
        <v>227</v>
      </c>
      <c r="C427" s="483"/>
      <c r="D427" s="85" t="s">
        <v>534</v>
      </c>
      <c r="E427" s="18"/>
      <c r="F427" s="18"/>
      <c r="G427" s="18"/>
      <c r="H427" s="18"/>
      <c r="I427" s="18"/>
      <c r="J427" s="18"/>
      <c r="K427" s="18"/>
      <c r="L427" s="86"/>
    </row>
    <row r="428" spans="1:12" ht="13.5">
      <c r="A428" s="206"/>
      <c r="B428" s="329" t="s">
        <v>684</v>
      </c>
      <c r="C428" s="471"/>
      <c r="D428" s="85" t="s">
        <v>535</v>
      </c>
      <c r="E428" s="18"/>
      <c r="F428" s="18"/>
      <c r="G428" s="18"/>
      <c r="H428" s="18"/>
      <c r="I428" s="18"/>
      <c r="J428" s="18"/>
      <c r="K428" s="18"/>
      <c r="L428" s="86"/>
    </row>
    <row r="429" spans="1:12" ht="13.5">
      <c r="A429" s="206"/>
      <c r="C429" s="471"/>
      <c r="D429" s="85" t="s">
        <v>536</v>
      </c>
      <c r="E429" s="18"/>
      <c r="F429" s="18"/>
      <c r="G429" s="18"/>
      <c r="H429" s="18"/>
      <c r="I429" s="18"/>
      <c r="J429" s="18"/>
      <c r="K429" s="18"/>
      <c r="L429" s="86"/>
    </row>
    <row r="430" spans="1:12" ht="13.5">
      <c r="A430" s="206"/>
      <c r="B430" s="85"/>
      <c r="C430" s="471"/>
      <c r="D430" s="85" t="s">
        <v>537</v>
      </c>
      <c r="E430" s="18"/>
      <c r="F430" s="18"/>
      <c r="G430" s="18"/>
      <c r="H430" s="18"/>
      <c r="I430" s="18"/>
      <c r="J430" s="18"/>
      <c r="K430" s="18"/>
      <c r="L430" s="86"/>
    </row>
    <row r="431" spans="1:12" ht="13.5">
      <c r="A431" s="206"/>
      <c r="B431" s="85"/>
      <c r="C431" s="471"/>
      <c r="D431" s="85" t="s">
        <v>545</v>
      </c>
      <c r="E431" s="18"/>
      <c r="F431" s="18"/>
      <c r="G431" s="18"/>
      <c r="H431" s="18"/>
      <c r="I431" s="18"/>
      <c r="J431" s="18"/>
      <c r="K431" s="18"/>
      <c r="L431" s="86"/>
    </row>
    <row r="432" spans="1:12" ht="14.25" thickBot="1">
      <c r="A432" s="206"/>
      <c r="B432" s="70"/>
      <c r="C432" s="471"/>
      <c r="D432" s="803" t="s">
        <v>864</v>
      </c>
      <c r="E432" s="804"/>
      <c r="F432" s="804"/>
      <c r="G432" s="804"/>
      <c r="H432" s="804"/>
      <c r="I432" s="804"/>
      <c r="J432" s="804"/>
      <c r="K432" s="804"/>
      <c r="L432" s="900"/>
    </row>
    <row r="433" spans="1:12" ht="14.25" thickTop="1">
      <c r="A433" s="206"/>
      <c r="B433" s="285" t="s">
        <v>823</v>
      </c>
      <c r="C433" s="281">
        <f>IF(AND(C434="",COUNTIF(C426:C432,"○")=0),"",COUNTIF(C426:C432,"○"))</f>
      </c>
      <c r="D433" s="85"/>
      <c r="E433" s="18"/>
      <c r="F433" s="291" t="s">
        <v>244</v>
      </c>
      <c r="G433" s="144"/>
      <c r="H433" s="143"/>
      <c r="I433" s="18"/>
      <c r="J433" s="18"/>
      <c r="K433" s="18"/>
      <c r="L433" s="86"/>
    </row>
    <row r="434" spans="1:12" ht="13.5">
      <c r="A434" s="206"/>
      <c r="B434" s="285" t="s">
        <v>824</v>
      </c>
      <c r="C434" s="281">
        <f>IF(COUNTIF(C426:C432,"×")=0,"",COUNTIF(C426:C432,"×"))</f>
      </c>
      <c r="D434" s="85"/>
      <c r="E434" s="18"/>
      <c r="F434" s="292" t="s">
        <v>894</v>
      </c>
      <c r="G434" s="18"/>
      <c r="H434" s="146"/>
      <c r="I434" s="18"/>
      <c r="J434" s="18"/>
      <c r="K434" s="18"/>
      <c r="L434" s="86"/>
    </row>
    <row r="435" spans="1:12" ht="13.5">
      <c r="A435" s="206"/>
      <c r="B435" s="285" t="s">
        <v>825</v>
      </c>
      <c r="C435" s="282"/>
      <c r="D435" s="85"/>
      <c r="E435" s="18"/>
      <c r="F435" s="292" t="s">
        <v>895</v>
      </c>
      <c r="G435" s="18"/>
      <c r="H435" s="146"/>
      <c r="I435" s="18"/>
      <c r="J435" s="18"/>
      <c r="K435" s="18"/>
      <c r="L435" s="86"/>
    </row>
    <row r="436" spans="1:12" ht="14.25" thickBot="1">
      <c r="A436" s="206"/>
      <c r="B436" s="286"/>
      <c r="C436" s="283"/>
      <c r="D436" s="85"/>
      <c r="E436" s="18"/>
      <c r="F436" s="293" t="s">
        <v>892</v>
      </c>
      <c r="G436" s="149"/>
      <c r="H436" s="147"/>
      <c r="I436" s="18"/>
      <c r="J436" s="18"/>
      <c r="K436" s="18"/>
      <c r="L436" s="86"/>
    </row>
    <row r="437" spans="1:12" ht="14.25" thickTop="1">
      <c r="A437" s="206"/>
      <c r="B437" s="123" t="s">
        <v>826</v>
      </c>
      <c r="C437" s="125">
        <f>C433</f>
      </c>
      <c r="D437" s="85"/>
      <c r="E437" s="18"/>
      <c r="F437" s="18"/>
      <c r="G437" s="18"/>
      <c r="H437" s="18"/>
      <c r="I437" s="18"/>
      <c r="J437" s="18"/>
      <c r="K437" s="18"/>
      <c r="L437" s="86"/>
    </row>
    <row r="438" spans="1:12" ht="13.5">
      <c r="A438" s="206"/>
      <c r="B438" s="123" t="s">
        <v>827</v>
      </c>
      <c r="C438" s="75">
        <f>IF(SUM(C433:C434)=0,"",SUM(C433:C434))</f>
      </c>
      <c r="D438" s="85"/>
      <c r="E438" s="18"/>
      <c r="F438" s="18"/>
      <c r="G438" s="18"/>
      <c r="H438" s="18"/>
      <c r="I438" s="18"/>
      <c r="J438" s="18"/>
      <c r="K438" s="18"/>
      <c r="L438" s="86"/>
    </row>
    <row r="439" spans="1:12" ht="13.5">
      <c r="A439" s="206"/>
      <c r="B439" s="123" t="s">
        <v>828</v>
      </c>
      <c r="C439" s="77">
        <f>IF(ISERROR(C437/C438)=TRUE,"",ROUNDDOWN(C437/C438,2))</f>
      </c>
      <c r="D439" s="85"/>
      <c r="E439" s="18"/>
      <c r="F439" s="18"/>
      <c r="G439" s="18"/>
      <c r="H439" s="18"/>
      <c r="I439" s="18"/>
      <c r="J439" s="18"/>
      <c r="K439" s="18"/>
      <c r="L439" s="86"/>
    </row>
    <row r="440" spans="1:12" ht="13.5">
      <c r="A440" s="206"/>
      <c r="B440" s="123" t="s">
        <v>631</v>
      </c>
      <c r="C440" s="175">
        <f>IF(C439="","",IF(C439&lt;0.5,"d",IF(C439&lt;0.75,"c",IF(C439&lt;0.9,"b",IF(C439&gt;=0.9,"a","")))))</f>
      </c>
      <c r="D440" s="85"/>
      <c r="E440" s="18"/>
      <c r="F440" s="18"/>
      <c r="G440" s="18"/>
      <c r="H440" s="18"/>
      <c r="I440" s="18"/>
      <c r="J440" s="18"/>
      <c r="K440" s="18"/>
      <c r="L440" s="86"/>
    </row>
    <row r="441" spans="1:12" ht="14.25" thickBot="1">
      <c r="A441" s="206"/>
      <c r="B441" s="101"/>
      <c r="C441" s="96"/>
      <c r="D441" s="93"/>
      <c r="E441" s="94"/>
      <c r="F441" s="94"/>
      <c r="G441" s="94"/>
      <c r="H441" s="94"/>
      <c r="I441" s="94"/>
      <c r="J441" s="94"/>
      <c r="K441" s="94"/>
      <c r="L441" s="96"/>
    </row>
    <row r="442" spans="1:12" ht="13.5">
      <c r="A442" s="66"/>
      <c r="B442" s="97"/>
      <c r="C442" s="789" t="s">
        <v>763</v>
      </c>
      <c r="D442" s="839" t="s">
        <v>130</v>
      </c>
      <c r="E442" s="802"/>
      <c r="F442" s="801" t="s">
        <v>131</v>
      </c>
      <c r="G442" s="818"/>
      <c r="H442" s="802"/>
      <c r="I442" s="801" t="s">
        <v>686</v>
      </c>
      <c r="J442" s="818"/>
      <c r="K442" s="802"/>
      <c r="L442" s="82" t="s">
        <v>687</v>
      </c>
    </row>
    <row r="443" spans="1:12" ht="13.5">
      <c r="A443" s="939"/>
      <c r="B443" s="70" t="s">
        <v>663</v>
      </c>
      <c r="C443" s="790"/>
      <c r="D443" s="858" t="s">
        <v>546</v>
      </c>
      <c r="E443" s="861"/>
      <c r="F443" s="861"/>
      <c r="G443" s="861"/>
      <c r="H443" s="796"/>
      <c r="I443" s="795" t="s">
        <v>688</v>
      </c>
      <c r="J443" s="861"/>
      <c r="K443" s="796"/>
      <c r="L443" s="84" t="s">
        <v>661</v>
      </c>
    </row>
    <row r="444" spans="1:12" ht="13.5">
      <c r="A444" s="939"/>
      <c r="B444" s="70"/>
      <c r="C444" s="86"/>
      <c r="D444" s="85"/>
      <c r="E444" s="18"/>
      <c r="F444" s="18"/>
      <c r="G444" s="18"/>
      <c r="H444" s="18"/>
      <c r="I444" s="18"/>
      <c r="J444" s="18"/>
      <c r="K444" s="18"/>
      <c r="L444" s="86"/>
    </row>
    <row r="445" spans="1:12" ht="13.5">
      <c r="A445" s="939"/>
      <c r="B445" s="278" t="s">
        <v>1079</v>
      </c>
      <c r="C445" s="483"/>
      <c r="D445" s="85" t="s">
        <v>1080</v>
      </c>
      <c r="E445" s="18"/>
      <c r="F445" s="18"/>
      <c r="G445" s="18"/>
      <c r="H445" s="18"/>
      <c r="I445" s="18"/>
      <c r="J445" s="18"/>
      <c r="K445" s="18"/>
      <c r="L445" s="86"/>
    </row>
    <row r="446" spans="1:12" ht="13.5">
      <c r="A446" s="66"/>
      <c r="B446" s="70"/>
      <c r="C446" s="483"/>
      <c r="D446" s="85" t="s">
        <v>538</v>
      </c>
      <c r="E446" s="18"/>
      <c r="F446" s="18"/>
      <c r="G446" s="18"/>
      <c r="H446" s="18"/>
      <c r="I446" s="18"/>
      <c r="J446" s="18"/>
      <c r="K446" s="18"/>
      <c r="L446" s="86"/>
    </row>
    <row r="447" spans="1:12" ht="13.5">
      <c r="A447" s="66"/>
      <c r="B447" s="70"/>
      <c r="C447" s="483"/>
      <c r="D447" s="85" t="s">
        <v>539</v>
      </c>
      <c r="E447" s="18"/>
      <c r="F447" s="18"/>
      <c r="G447" s="18"/>
      <c r="H447" s="18"/>
      <c r="I447" s="18"/>
      <c r="J447" s="18"/>
      <c r="K447" s="18"/>
      <c r="L447" s="86"/>
    </row>
    <row r="448" spans="1:12" ht="13.5">
      <c r="A448" s="206"/>
      <c r="B448" s="70"/>
      <c r="C448" s="483"/>
      <c r="D448" s="85" t="s">
        <v>802</v>
      </c>
      <c r="E448" s="18"/>
      <c r="F448" s="18"/>
      <c r="G448" s="18"/>
      <c r="H448" s="18"/>
      <c r="I448" s="18"/>
      <c r="J448" s="18"/>
      <c r="K448" s="18"/>
      <c r="L448" s="86"/>
    </row>
    <row r="449" spans="1:12" ht="13.5">
      <c r="A449" s="206"/>
      <c r="B449" s="70"/>
      <c r="C449" s="471"/>
      <c r="D449" s="85" t="s">
        <v>545</v>
      </c>
      <c r="E449" s="18"/>
      <c r="F449" s="18"/>
      <c r="G449" s="18"/>
      <c r="H449" s="18"/>
      <c r="I449" s="18"/>
      <c r="J449" s="18"/>
      <c r="K449" s="18"/>
      <c r="L449" s="86"/>
    </row>
    <row r="450" spans="1:12" ht="14.25" thickBot="1">
      <c r="A450" s="206"/>
      <c r="B450" s="70"/>
      <c r="C450" s="471"/>
      <c r="D450" s="803" t="s">
        <v>864</v>
      </c>
      <c r="E450" s="804"/>
      <c r="F450" s="804"/>
      <c r="G450" s="804"/>
      <c r="H450" s="804"/>
      <c r="I450" s="804"/>
      <c r="J450" s="804"/>
      <c r="K450" s="804"/>
      <c r="L450" s="900"/>
    </row>
    <row r="451" spans="1:12" ht="14.25" thickTop="1">
      <c r="A451" s="206"/>
      <c r="B451" s="285" t="s">
        <v>823</v>
      </c>
      <c r="C451" s="281">
        <f>IF(AND(C452="",COUNTIF(C445:C450,"○")=0),"",COUNTIF(C445:C450,"○"))</f>
      </c>
      <c r="D451" s="85"/>
      <c r="E451" s="18"/>
      <c r="F451" s="291" t="s">
        <v>244</v>
      </c>
      <c r="G451" s="144"/>
      <c r="H451" s="143"/>
      <c r="I451" s="18"/>
      <c r="J451" s="18"/>
      <c r="K451" s="18"/>
      <c r="L451" s="86"/>
    </row>
    <row r="452" spans="1:12" ht="13.5">
      <c r="A452" s="206"/>
      <c r="B452" s="285" t="s">
        <v>824</v>
      </c>
      <c r="C452" s="281">
        <f>IF(COUNTIF(C445:C450,"×")=0,"",COUNTIF(C445:C450,"×"))</f>
      </c>
      <c r="D452" s="85"/>
      <c r="E452" s="18"/>
      <c r="F452" s="292" t="s">
        <v>894</v>
      </c>
      <c r="G452" s="18"/>
      <c r="H452" s="146"/>
      <c r="I452" s="18"/>
      <c r="J452" s="18"/>
      <c r="K452" s="18"/>
      <c r="L452" s="86"/>
    </row>
    <row r="453" spans="1:12" ht="13.5">
      <c r="A453" s="206"/>
      <c r="B453" s="285" t="s">
        <v>825</v>
      </c>
      <c r="C453" s="282"/>
      <c r="D453" s="85"/>
      <c r="E453" s="18"/>
      <c r="F453" s="292" t="s">
        <v>895</v>
      </c>
      <c r="G453" s="18"/>
      <c r="H453" s="146"/>
      <c r="I453" s="18"/>
      <c r="J453" s="18"/>
      <c r="K453" s="18"/>
      <c r="L453" s="86"/>
    </row>
    <row r="454" spans="1:12" ht="14.25" thickBot="1">
      <c r="A454" s="206"/>
      <c r="B454" s="286"/>
      <c r="C454" s="283"/>
      <c r="D454" s="85"/>
      <c r="E454" s="18"/>
      <c r="F454" s="293" t="s">
        <v>892</v>
      </c>
      <c r="G454" s="149"/>
      <c r="H454" s="147"/>
      <c r="I454" s="18"/>
      <c r="J454" s="18"/>
      <c r="K454" s="18"/>
      <c r="L454" s="86"/>
    </row>
    <row r="455" spans="1:12" ht="14.25" thickTop="1">
      <c r="A455" s="206"/>
      <c r="B455" s="123" t="s">
        <v>826</v>
      </c>
      <c r="C455" s="125">
        <f>C451</f>
      </c>
      <c r="D455" s="85"/>
      <c r="E455" s="18"/>
      <c r="F455" s="18"/>
      <c r="G455" s="18"/>
      <c r="H455" s="18"/>
      <c r="I455" s="18"/>
      <c r="J455" s="18"/>
      <c r="K455" s="18"/>
      <c r="L455" s="86"/>
    </row>
    <row r="456" spans="1:12" ht="13.5">
      <c r="A456" s="206"/>
      <c r="B456" s="123" t="s">
        <v>827</v>
      </c>
      <c r="C456" s="75">
        <f>IF(SUM(C451:C452)=0,"",SUM(C451:C452))</f>
      </c>
      <c r="D456" s="85"/>
      <c r="E456" s="18"/>
      <c r="F456" s="18"/>
      <c r="G456" s="18"/>
      <c r="H456" s="18"/>
      <c r="I456" s="18"/>
      <c r="J456" s="18"/>
      <c r="K456" s="18"/>
      <c r="L456" s="86"/>
    </row>
    <row r="457" spans="1:12" ht="13.5">
      <c r="A457" s="206"/>
      <c r="B457" s="123" t="s">
        <v>828</v>
      </c>
      <c r="C457" s="77">
        <f>IF(ISERROR(C455/C456)=TRUE,"",ROUNDDOWN(C455/C456,2))</f>
      </c>
      <c r="D457" s="85"/>
      <c r="E457" s="18"/>
      <c r="F457" s="18"/>
      <c r="G457" s="18"/>
      <c r="H457" s="18"/>
      <c r="I457" s="18"/>
      <c r="J457" s="18"/>
      <c r="K457" s="18"/>
      <c r="L457" s="86"/>
    </row>
    <row r="458" spans="1:12" ht="13.5">
      <c r="A458" s="206"/>
      <c r="B458" s="123" t="s">
        <v>631</v>
      </c>
      <c r="C458" s="175">
        <f>IF(C457="","",IF(C457&lt;0.5,"d",IF(C457&lt;0.75,"c",IF(C457&lt;0.9,"b",IF(C457&gt;=0.9,"a","")))))</f>
      </c>
      <c r="D458" s="85"/>
      <c r="E458" s="18"/>
      <c r="F458" s="18"/>
      <c r="G458" s="18"/>
      <c r="H458" s="18"/>
      <c r="I458" s="18"/>
      <c r="J458" s="18"/>
      <c r="K458" s="18"/>
      <c r="L458" s="86"/>
    </row>
    <row r="459" spans="1:12" ht="14.25" thickBot="1">
      <c r="A459" s="288"/>
      <c r="B459" s="101"/>
      <c r="C459" s="96"/>
      <c r="D459" s="93"/>
      <c r="E459" s="94"/>
      <c r="F459" s="94"/>
      <c r="G459" s="94"/>
      <c r="H459" s="94"/>
      <c r="I459" s="94"/>
      <c r="J459" s="94"/>
      <c r="K459" s="94"/>
      <c r="L459" s="96"/>
    </row>
    <row r="460" spans="1:12" ht="13.5">
      <c r="A460" s="419"/>
      <c r="B460" s="18"/>
      <c r="C460" s="287"/>
      <c r="D460" s="18"/>
      <c r="E460" s="18"/>
      <c r="F460" s="18"/>
      <c r="G460" s="18"/>
      <c r="H460" s="18"/>
      <c r="I460" s="18"/>
      <c r="J460" s="18"/>
      <c r="K460" s="18"/>
      <c r="L460" s="287"/>
    </row>
    <row r="461" spans="1:12" ht="17.25">
      <c r="A461" s="18" t="s">
        <v>588</v>
      </c>
      <c r="D461" s="812" t="s">
        <v>126</v>
      </c>
      <c r="E461" s="812"/>
      <c r="F461" s="812"/>
      <c r="G461" s="812"/>
      <c r="H461" s="812"/>
      <c r="I461" s="812"/>
      <c r="J461" s="812"/>
      <c r="K461" s="812"/>
      <c r="L461" s="18"/>
    </row>
    <row r="462" spans="1:12" ht="14.25" thickBot="1">
      <c r="A462" s="420"/>
      <c r="B462" s="18"/>
      <c r="C462" s="94"/>
      <c r="D462" s="18"/>
      <c r="E462" s="18"/>
      <c r="F462" s="18"/>
      <c r="G462" s="18"/>
      <c r="H462" s="18"/>
      <c r="I462" s="18"/>
      <c r="J462" s="18"/>
      <c r="K462" s="18"/>
      <c r="L462" s="31" t="s">
        <v>1090</v>
      </c>
    </row>
    <row r="463" spans="1:12" ht="13.5">
      <c r="A463" s="64" t="s">
        <v>128</v>
      </c>
      <c r="B463" s="68" t="s">
        <v>654</v>
      </c>
      <c r="C463" s="789" t="s">
        <v>763</v>
      </c>
      <c r="D463" s="839" t="s">
        <v>130</v>
      </c>
      <c r="E463" s="802"/>
      <c r="F463" s="801" t="s">
        <v>685</v>
      </c>
      <c r="G463" s="818"/>
      <c r="H463" s="802"/>
      <c r="I463" s="801" t="s">
        <v>686</v>
      </c>
      <c r="J463" s="818"/>
      <c r="K463" s="802"/>
      <c r="L463" s="82" t="s">
        <v>687</v>
      </c>
    </row>
    <row r="464" spans="1:12" ht="13.5">
      <c r="A464" s="938" t="s">
        <v>658</v>
      </c>
      <c r="B464" s="70" t="s">
        <v>663</v>
      </c>
      <c r="C464" s="790"/>
      <c r="D464" s="858" t="s">
        <v>659</v>
      </c>
      <c r="E464" s="861"/>
      <c r="F464" s="861"/>
      <c r="G464" s="861"/>
      <c r="H464" s="796"/>
      <c r="I464" s="795" t="s">
        <v>688</v>
      </c>
      <c r="J464" s="861"/>
      <c r="K464" s="796"/>
      <c r="L464" s="84" t="s">
        <v>661</v>
      </c>
    </row>
    <row r="465" spans="1:12" ht="13.5">
      <c r="A465" s="939"/>
      <c r="B465" s="85"/>
      <c r="C465" s="76"/>
      <c r="D465" s="85"/>
      <c r="E465" s="18"/>
      <c r="F465" s="18"/>
      <c r="G465" s="18"/>
      <c r="H465" s="18"/>
      <c r="I465" s="18"/>
      <c r="J465" s="18"/>
      <c r="K465" s="18"/>
      <c r="L465" s="86"/>
    </row>
    <row r="466" spans="1:12" ht="13.5">
      <c r="A466" s="939"/>
      <c r="B466" s="329" t="s">
        <v>689</v>
      </c>
      <c r="C466" s="471"/>
      <c r="D466" s="104" t="s">
        <v>540</v>
      </c>
      <c r="E466" s="27"/>
      <c r="F466" s="18"/>
      <c r="G466" s="18"/>
      <c r="H466" s="18"/>
      <c r="I466" s="18"/>
      <c r="J466" s="18"/>
      <c r="K466" s="18"/>
      <c r="L466" s="86"/>
    </row>
    <row r="467" spans="1:12" ht="13.5">
      <c r="A467" s="206"/>
      <c r="B467" s="329" t="s">
        <v>690</v>
      </c>
      <c r="C467" s="471"/>
      <c r="D467" s="85" t="s">
        <v>541</v>
      </c>
      <c r="E467" s="18"/>
      <c r="F467" s="18"/>
      <c r="G467" s="18"/>
      <c r="H467" s="18"/>
      <c r="I467" s="18"/>
      <c r="J467" s="18"/>
      <c r="K467" s="18"/>
      <c r="L467" s="86"/>
    </row>
    <row r="468" spans="1:12" ht="13.5">
      <c r="A468" s="206"/>
      <c r="B468" s="329" t="s">
        <v>684</v>
      </c>
      <c r="C468" s="471"/>
      <c r="D468" s="85" t="s">
        <v>551</v>
      </c>
      <c r="E468" s="18"/>
      <c r="F468" s="18"/>
      <c r="G468" s="18"/>
      <c r="H468" s="18"/>
      <c r="I468" s="18"/>
      <c r="J468" s="18"/>
      <c r="K468" s="18"/>
      <c r="L468" s="86"/>
    </row>
    <row r="469" spans="1:12" ht="13.5">
      <c r="A469" s="206"/>
      <c r="B469" s="85"/>
      <c r="C469" s="471"/>
      <c r="D469" s="85" t="s">
        <v>552</v>
      </c>
      <c r="E469" s="18"/>
      <c r="F469" s="18"/>
      <c r="G469" s="18"/>
      <c r="H469" s="18"/>
      <c r="I469" s="18"/>
      <c r="J469" s="18"/>
      <c r="K469" s="18"/>
      <c r="L469" s="86"/>
    </row>
    <row r="470" spans="1:12" ht="13.5">
      <c r="A470" s="66"/>
      <c r="B470" s="85"/>
      <c r="C470" s="471"/>
      <c r="D470" s="85" t="s">
        <v>553</v>
      </c>
      <c r="E470" s="18"/>
      <c r="F470" s="18"/>
      <c r="G470" s="18"/>
      <c r="H470" s="18"/>
      <c r="I470" s="18"/>
      <c r="J470" s="18"/>
      <c r="K470" s="18"/>
      <c r="L470" s="86"/>
    </row>
    <row r="471" spans="1:12" ht="13.5">
      <c r="A471" s="66"/>
      <c r="B471" s="85"/>
      <c r="C471" s="471"/>
      <c r="D471" s="85" t="s">
        <v>545</v>
      </c>
      <c r="E471" s="18"/>
      <c r="F471" s="18"/>
      <c r="G471" s="18"/>
      <c r="H471" s="18"/>
      <c r="I471" s="18"/>
      <c r="J471" s="18"/>
      <c r="K471" s="18"/>
      <c r="L471" s="86"/>
    </row>
    <row r="472" spans="1:12" ht="14.25" thickBot="1">
      <c r="A472" s="66"/>
      <c r="B472" s="70"/>
      <c r="C472" s="471"/>
      <c r="D472" s="803" t="s">
        <v>864</v>
      </c>
      <c r="E472" s="804"/>
      <c r="F472" s="804"/>
      <c r="G472" s="804"/>
      <c r="H472" s="804"/>
      <c r="I472" s="804"/>
      <c r="J472" s="804"/>
      <c r="K472" s="804"/>
      <c r="L472" s="900"/>
    </row>
    <row r="473" spans="1:12" ht="14.25" thickTop="1">
      <c r="A473" s="66"/>
      <c r="B473" s="285" t="s">
        <v>823</v>
      </c>
      <c r="C473" s="281">
        <f>IF(AND(C474="",COUNTIF(C466:C472,"○")=0),"",COUNTIF(C466:C472,"○"))</f>
      </c>
      <c r="D473" s="85"/>
      <c r="E473" s="18"/>
      <c r="F473" s="291" t="s">
        <v>244</v>
      </c>
      <c r="G473" s="144"/>
      <c r="H473" s="143"/>
      <c r="I473" s="18"/>
      <c r="J473" s="18"/>
      <c r="K473" s="18"/>
      <c r="L473" s="86"/>
    </row>
    <row r="474" spans="1:12" ht="13.5">
      <c r="A474" s="66"/>
      <c r="B474" s="285" t="s">
        <v>824</v>
      </c>
      <c r="C474" s="281">
        <f>IF(COUNTIF(C466:C472,"×")=0,"",COUNTIF(C466:C472,"×"))</f>
      </c>
      <c r="D474" s="85"/>
      <c r="E474" s="18"/>
      <c r="F474" s="292" t="s">
        <v>894</v>
      </c>
      <c r="G474" s="18"/>
      <c r="H474" s="146"/>
      <c r="I474" s="18"/>
      <c r="J474" s="18"/>
      <c r="K474" s="18"/>
      <c r="L474" s="86"/>
    </row>
    <row r="475" spans="1:12" ht="13.5">
      <c r="A475" s="66"/>
      <c r="B475" s="285" t="s">
        <v>825</v>
      </c>
      <c r="C475" s="282"/>
      <c r="D475" s="85"/>
      <c r="E475" s="18"/>
      <c r="F475" s="292" t="s">
        <v>895</v>
      </c>
      <c r="G475" s="18"/>
      <c r="H475" s="146"/>
      <c r="I475" s="18"/>
      <c r="J475" s="18"/>
      <c r="K475" s="18"/>
      <c r="L475" s="86"/>
    </row>
    <row r="476" spans="1:12" ht="14.25" thickBot="1">
      <c r="A476" s="66"/>
      <c r="B476" s="286"/>
      <c r="C476" s="283"/>
      <c r="D476" s="85"/>
      <c r="E476" s="18"/>
      <c r="F476" s="293" t="s">
        <v>892</v>
      </c>
      <c r="G476" s="149"/>
      <c r="H476" s="147"/>
      <c r="I476" s="18"/>
      <c r="J476" s="18"/>
      <c r="K476" s="18"/>
      <c r="L476" s="86"/>
    </row>
    <row r="477" spans="1:12" ht="14.25" thickTop="1">
      <c r="A477" s="66"/>
      <c r="B477" s="123" t="s">
        <v>826</v>
      </c>
      <c r="C477" s="125">
        <f>C473</f>
      </c>
      <c r="D477" s="85"/>
      <c r="E477" s="18"/>
      <c r="F477" s="18"/>
      <c r="G477" s="18"/>
      <c r="H477" s="18"/>
      <c r="I477" s="18"/>
      <c r="J477" s="18"/>
      <c r="K477" s="18"/>
      <c r="L477" s="86"/>
    </row>
    <row r="478" spans="1:12" ht="13.5">
      <c r="A478" s="66"/>
      <c r="B478" s="123" t="s">
        <v>827</v>
      </c>
      <c r="C478" s="75">
        <f>IF(SUM(C473:C474)=0,"",SUM(C473:C474))</f>
      </c>
      <c r="D478" s="85"/>
      <c r="E478" s="18"/>
      <c r="F478" s="18"/>
      <c r="G478" s="18"/>
      <c r="H478" s="18"/>
      <c r="I478" s="18"/>
      <c r="J478" s="18"/>
      <c r="K478" s="18"/>
      <c r="L478" s="86"/>
    </row>
    <row r="479" spans="1:12" ht="13.5">
      <c r="A479" s="66"/>
      <c r="B479" s="123" t="s">
        <v>828</v>
      </c>
      <c r="C479" s="77">
        <f>IF(ISERROR(C477/C478)=TRUE,"",ROUNDDOWN(C477/C478,2))</f>
      </c>
      <c r="D479" s="85"/>
      <c r="E479" s="18"/>
      <c r="F479" s="18"/>
      <c r="G479" s="18"/>
      <c r="H479" s="18"/>
      <c r="I479" s="18"/>
      <c r="J479" s="18"/>
      <c r="K479" s="18"/>
      <c r="L479" s="86"/>
    </row>
    <row r="480" spans="1:12" ht="13.5">
      <c r="A480" s="66"/>
      <c r="B480" s="123" t="s">
        <v>631</v>
      </c>
      <c r="C480" s="175">
        <f>IF(C479="","",IF(C479&lt;0.5,"d",IF(C479&lt;0.75,"c",IF(C479&lt;0.9,"b",IF(C479&gt;=0.9,"a","")))))</f>
      </c>
      <c r="D480" s="85"/>
      <c r="E480" s="18"/>
      <c r="F480" s="18"/>
      <c r="G480" s="18"/>
      <c r="H480" s="18"/>
      <c r="I480" s="18"/>
      <c r="J480" s="18"/>
      <c r="K480" s="18"/>
      <c r="L480" s="86"/>
    </row>
    <row r="481" spans="1:12" ht="14.25" thickBot="1">
      <c r="A481" s="66"/>
      <c r="B481" s="70"/>
      <c r="C481" s="86"/>
      <c r="D481" s="93"/>
      <c r="E481" s="94"/>
      <c r="F481" s="94"/>
      <c r="G481" s="94"/>
      <c r="H481" s="94"/>
      <c r="I481" s="94"/>
      <c r="J481" s="94"/>
      <c r="K481" s="94"/>
      <c r="L481" s="96"/>
    </row>
    <row r="482" spans="1:12" ht="13.5">
      <c r="A482" s="66"/>
      <c r="B482" s="97"/>
      <c r="C482" s="789" t="s">
        <v>763</v>
      </c>
      <c r="D482" s="839" t="s">
        <v>130</v>
      </c>
      <c r="E482" s="802"/>
      <c r="F482" s="801" t="s">
        <v>685</v>
      </c>
      <c r="G482" s="818"/>
      <c r="H482" s="802"/>
      <c r="I482" s="801" t="s">
        <v>686</v>
      </c>
      <c r="J482" s="818"/>
      <c r="K482" s="802"/>
      <c r="L482" s="82" t="s">
        <v>687</v>
      </c>
    </row>
    <row r="483" spans="1:12" ht="13.5">
      <c r="A483" s="66"/>
      <c r="B483" s="70" t="s">
        <v>663</v>
      </c>
      <c r="C483" s="790"/>
      <c r="D483" s="858" t="s">
        <v>659</v>
      </c>
      <c r="E483" s="861"/>
      <c r="F483" s="861"/>
      <c r="G483" s="861"/>
      <c r="H483" s="796"/>
      <c r="I483" s="795" t="s">
        <v>688</v>
      </c>
      <c r="J483" s="861"/>
      <c r="K483" s="796"/>
      <c r="L483" s="84" t="s">
        <v>661</v>
      </c>
    </row>
    <row r="484" spans="1:12" ht="13.5">
      <c r="A484" s="66"/>
      <c r="B484" s="70"/>
      <c r="C484" s="86"/>
      <c r="D484" s="85"/>
      <c r="E484" s="18"/>
      <c r="F484" s="18"/>
      <c r="G484" s="18"/>
      <c r="H484" s="18"/>
      <c r="I484" s="18"/>
      <c r="J484" s="18"/>
      <c r="K484" s="18"/>
      <c r="L484" s="86"/>
    </row>
    <row r="485" spans="1:12" ht="13.5">
      <c r="A485" s="66"/>
      <c r="B485" s="329" t="s">
        <v>691</v>
      </c>
      <c r="C485" s="471"/>
      <c r="D485" s="85" t="s">
        <v>554</v>
      </c>
      <c r="E485" s="18"/>
      <c r="F485" s="18"/>
      <c r="G485" s="18"/>
      <c r="H485" s="18"/>
      <c r="I485" s="18"/>
      <c r="J485" s="18"/>
      <c r="K485" s="18"/>
      <c r="L485" s="86"/>
    </row>
    <row r="486" spans="1:12" ht="13.5">
      <c r="A486" s="66"/>
      <c r="B486" s="85"/>
      <c r="C486" s="471"/>
      <c r="D486" s="85" t="s">
        <v>555</v>
      </c>
      <c r="E486" s="18"/>
      <c r="F486" s="18"/>
      <c r="G486" s="18"/>
      <c r="H486" s="18"/>
      <c r="I486" s="18"/>
      <c r="J486" s="18"/>
      <c r="K486" s="18"/>
      <c r="L486" s="86"/>
    </row>
    <row r="487" spans="1:12" ht="13.5">
      <c r="A487" s="66"/>
      <c r="B487" s="85"/>
      <c r="C487" s="471"/>
      <c r="D487" s="85" t="s">
        <v>556</v>
      </c>
      <c r="E487" s="18"/>
      <c r="F487" s="18"/>
      <c r="G487" s="18"/>
      <c r="H487" s="18"/>
      <c r="I487" s="18"/>
      <c r="J487" s="18"/>
      <c r="K487" s="18"/>
      <c r="L487" s="86"/>
    </row>
    <row r="488" spans="1:12" ht="13.5">
      <c r="A488" s="66"/>
      <c r="B488" s="70"/>
      <c r="C488" s="483"/>
      <c r="D488" s="85" t="s">
        <v>557</v>
      </c>
      <c r="E488" s="18"/>
      <c r="F488" s="18"/>
      <c r="G488" s="18"/>
      <c r="H488" s="18"/>
      <c r="I488" s="18"/>
      <c r="J488" s="18"/>
      <c r="K488" s="18"/>
      <c r="L488" s="86"/>
    </row>
    <row r="489" spans="1:12" ht="13.5">
      <c r="A489" s="66"/>
      <c r="B489" s="70"/>
      <c r="C489" s="471"/>
      <c r="D489" s="85" t="s">
        <v>545</v>
      </c>
      <c r="E489" s="18"/>
      <c r="F489" s="18"/>
      <c r="G489" s="18"/>
      <c r="H489" s="18"/>
      <c r="I489" s="18"/>
      <c r="J489" s="18"/>
      <c r="K489" s="18"/>
      <c r="L489" s="86"/>
    </row>
    <row r="490" spans="1:12" ht="14.25" thickBot="1">
      <c r="A490" s="66"/>
      <c r="B490" s="70"/>
      <c r="C490" s="471"/>
      <c r="D490" s="803" t="s">
        <v>864</v>
      </c>
      <c r="E490" s="804"/>
      <c r="F490" s="804"/>
      <c r="G490" s="804"/>
      <c r="H490" s="804"/>
      <c r="I490" s="804"/>
      <c r="J490" s="804"/>
      <c r="K490" s="804"/>
      <c r="L490" s="900"/>
    </row>
    <row r="491" spans="1:12" ht="14.25" thickTop="1">
      <c r="A491" s="66"/>
      <c r="B491" s="285" t="s">
        <v>823</v>
      </c>
      <c r="C491" s="281">
        <f>IF(AND(C492="",COUNTIF(C485:C490,"○")=0),"",COUNTIF(C485:C490,"○"))</f>
      </c>
      <c r="D491" s="85"/>
      <c r="E491" s="18"/>
      <c r="F491" s="291" t="s">
        <v>244</v>
      </c>
      <c r="G491" s="144"/>
      <c r="H491" s="143"/>
      <c r="I491" s="18"/>
      <c r="J491" s="18"/>
      <c r="K491" s="18"/>
      <c r="L491" s="86"/>
    </row>
    <row r="492" spans="1:12" ht="13.5">
      <c r="A492" s="66"/>
      <c r="B492" s="285" t="s">
        <v>824</v>
      </c>
      <c r="C492" s="281">
        <f>IF(COUNTIF(C485:C490,"×")=0,"",COUNTIF(C485:C490,"×"))</f>
      </c>
      <c r="D492" s="85"/>
      <c r="E492" s="18"/>
      <c r="F492" s="292" t="s">
        <v>894</v>
      </c>
      <c r="G492" s="18"/>
      <c r="H492" s="146"/>
      <c r="I492" s="18"/>
      <c r="J492" s="18"/>
      <c r="K492" s="18"/>
      <c r="L492" s="86"/>
    </row>
    <row r="493" spans="1:12" ht="13.5">
      <c r="A493" s="66"/>
      <c r="B493" s="285" t="s">
        <v>825</v>
      </c>
      <c r="C493" s="282"/>
      <c r="D493" s="85"/>
      <c r="E493" s="18"/>
      <c r="F493" s="292" t="s">
        <v>895</v>
      </c>
      <c r="G493" s="18"/>
      <c r="H493" s="146"/>
      <c r="I493" s="18"/>
      <c r="J493" s="18"/>
      <c r="K493" s="18"/>
      <c r="L493" s="86"/>
    </row>
    <row r="494" spans="1:12" ht="14.25" thickBot="1">
      <c r="A494" s="66"/>
      <c r="B494" s="286"/>
      <c r="C494" s="283"/>
      <c r="D494" s="85"/>
      <c r="E494" s="18"/>
      <c r="F494" s="293" t="s">
        <v>892</v>
      </c>
      <c r="G494" s="149"/>
      <c r="H494" s="147"/>
      <c r="I494" s="18"/>
      <c r="J494" s="18"/>
      <c r="K494" s="18"/>
      <c r="L494" s="86"/>
    </row>
    <row r="495" spans="1:12" ht="14.25" thickTop="1">
      <c r="A495" s="66"/>
      <c r="B495" s="123" t="s">
        <v>826</v>
      </c>
      <c r="C495" s="125">
        <f>C491</f>
      </c>
      <c r="D495" s="85"/>
      <c r="E495" s="18"/>
      <c r="F495" s="18"/>
      <c r="G495" s="18"/>
      <c r="H495" s="18"/>
      <c r="I495" s="18"/>
      <c r="J495" s="18"/>
      <c r="K495" s="18"/>
      <c r="L495" s="86"/>
    </row>
    <row r="496" spans="1:12" ht="13.5">
      <c r="A496" s="66"/>
      <c r="B496" s="123" t="s">
        <v>827</v>
      </c>
      <c r="C496" s="75">
        <f>IF(SUM(C491:C492)=0,"",SUM(C491:C492))</f>
      </c>
      <c r="D496" s="85"/>
      <c r="E496" s="18"/>
      <c r="F496" s="18"/>
      <c r="G496" s="18"/>
      <c r="H496" s="18"/>
      <c r="I496" s="18"/>
      <c r="J496" s="18"/>
      <c r="K496" s="18"/>
      <c r="L496" s="86"/>
    </row>
    <row r="497" spans="1:12" ht="13.5">
      <c r="A497" s="66"/>
      <c r="B497" s="123" t="s">
        <v>828</v>
      </c>
      <c r="C497" s="77">
        <f>IF(ISERROR(C495/C496)=TRUE,"",ROUNDDOWN(C495/C496,2))</f>
      </c>
      <c r="D497" s="85"/>
      <c r="E497" s="18"/>
      <c r="F497" s="18"/>
      <c r="G497" s="18"/>
      <c r="H497" s="18"/>
      <c r="I497" s="18"/>
      <c r="J497" s="18"/>
      <c r="K497" s="18"/>
      <c r="L497" s="86"/>
    </row>
    <row r="498" spans="1:12" ht="13.5">
      <c r="A498" s="66"/>
      <c r="B498" s="123" t="s">
        <v>631</v>
      </c>
      <c r="C498" s="175">
        <f>IF(C497="","",IF(C497&lt;0.5,"d",IF(C497&lt;0.75,"c",IF(C497&lt;0.9,"b",IF(C497&gt;=0.9,"a","")))))</f>
      </c>
      <c r="D498" s="85"/>
      <c r="E498" s="18"/>
      <c r="F498" s="18"/>
      <c r="G498" s="18"/>
      <c r="H498" s="18"/>
      <c r="I498" s="18"/>
      <c r="J498" s="18"/>
      <c r="K498" s="18"/>
      <c r="L498" s="86"/>
    </row>
    <row r="499" spans="1:12" ht="14.25" thickBot="1">
      <c r="A499" s="67"/>
      <c r="B499" s="101"/>
      <c r="C499" s="96"/>
      <c r="D499" s="93"/>
      <c r="E499" s="94"/>
      <c r="F499" s="94"/>
      <c r="G499" s="94"/>
      <c r="H499" s="94"/>
      <c r="I499" s="94"/>
      <c r="J499" s="94"/>
      <c r="K499" s="94"/>
      <c r="L499" s="96"/>
    </row>
    <row r="500" spans="1:12" ht="13.5">
      <c r="A500" s="18"/>
      <c r="B500" s="18"/>
      <c r="C500" s="18"/>
      <c r="D500" s="18"/>
      <c r="E500" s="18"/>
      <c r="F500" s="18"/>
      <c r="G500" s="18"/>
      <c r="H500" s="18"/>
      <c r="I500" s="18"/>
      <c r="J500" s="18"/>
      <c r="K500" s="18"/>
      <c r="L500" s="18"/>
    </row>
    <row r="501" spans="1:12" ht="17.25">
      <c r="A501" s="18" t="s">
        <v>589</v>
      </c>
      <c r="D501" s="812" t="s">
        <v>126</v>
      </c>
      <c r="E501" s="812"/>
      <c r="F501" s="812"/>
      <c r="G501" s="812"/>
      <c r="H501" s="812"/>
      <c r="I501" s="812"/>
      <c r="J501" s="812"/>
      <c r="K501" s="812"/>
      <c r="L501" s="18"/>
    </row>
    <row r="502" spans="1:12" ht="14.25" thickBot="1">
      <c r="A502" s="941"/>
      <c r="B502" s="941"/>
      <c r="C502" s="941"/>
      <c r="D502" s="941"/>
      <c r="E502" s="941"/>
      <c r="F502" s="941"/>
      <c r="G502" s="941"/>
      <c r="H502" s="941"/>
      <c r="L502" s="31" t="s">
        <v>1090</v>
      </c>
    </row>
    <row r="503" spans="1:12" ht="13.5">
      <c r="A503" s="64" t="s">
        <v>128</v>
      </c>
      <c r="B503" s="68" t="s">
        <v>654</v>
      </c>
      <c r="C503" s="789" t="s">
        <v>763</v>
      </c>
      <c r="D503" s="818" t="s">
        <v>130</v>
      </c>
      <c r="E503" s="802"/>
      <c r="F503" s="801" t="s">
        <v>131</v>
      </c>
      <c r="G503" s="818"/>
      <c r="H503" s="802"/>
      <c r="I503" s="801" t="s">
        <v>686</v>
      </c>
      <c r="J503" s="818"/>
      <c r="K503" s="802"/>
      <c r="L503" s="82" t="s">
        <v>687</v>
      </c>
    </row>
    <row r="504" spans="1:12" ht="13.5">
      <c r="A504" s="938" t="s">
        <v>658</v>
      </c>
      <c r="B504" s="70" t="s">
        <v>663</v>
      </c>
      <c r="C504" s="879"/>
      <c r="D504" s="861" t="s">
        <v>546</v>
      </c>
      <c r="E504" s="861"/>
      <c r="F504" s="861"/>
      <c r="G504" s="861"/>
      <c r="H504" s="796"/>
      <c r="I504" s="795" t="s">
        <v>688</v>
      </c>
      <c r="J504" s="861"/>
      <c r="K504" s="796"/>
      <c r="L504" s="84" t="s">
        <v>661</v>
      </c>
    </row>
    <row r="505" spans="1:12" ht="13.5">
      <c r="A505" s="939"/>
      <c r="B505" s="70"/>
      <c r="C505" s="86"/>
      <c r="D505" s="18"/>
      <c r="E505" s="18"/>
      <c r="F505" s="18"/>
      <c r="G505" s="18"/>
      <c r="H505" s="18"/>
      <c r="I505" s="18"/>
      <c r="J505" s="18"/>
      <c r="K505" s="18"/>
      <c r="L505" s="86"/>
    </row>
    <row r="506" spans="1:12" ht="13.5">
      <c r="A506" s="939"/>
      <c r="B506" s="278" t="s">
        <v>1081</v>
      </c>
      <c r="C506" s="483"/>
      <c r="D506" s="953"/>
      <c r="E506" s="954"/>
      <c r="F506" s="954"/>
      <c r="G506" s="954"/>
      <c r="H506" s="954"/>
      <c r="I506" s="954"/>
      <c r="J506" s="18"/>
      <c r="K506" s="18"/>
      <c r="L506" s="86"/>
    </row>
    <row r="507" spans="1:12" ht="13.5">
      <c r="A507" s="66"/>
      <c r="B507" s="70"/>
      <c r="C507" s="483"/>
      <c r="D507" s="951"/>
      <c r="E507" s="952"/>
      <c r="F507" s="952"/>
      <c r="G507" s="952"/>
      <c r="H507" s="952"/>
      <c r="I507" s="952"/>
      <c r="J507" s="18"/>
      <c r="K507" s="18"/>
      <c r="L507" s="86"/>
    </row>
    <row r="508" spans="1:12" ht="13.5">
      <c r="A508" s="66"/>
      <c r="B508" s="70"/>
      <c r="C508" s="483"/>
      <c r="D508" s="951"/>
      <c r="E508" s="952"/>
      <c r="F508" s="952"/>
      <c r="G508" s="952"/>
      <c r="H508" s="952"/>
      <c r="I508" s="952"/>
      <c r="J508" s="18"/>
      <c r="K508" s="18"/>
      <c r="L508" s="86"/>
    </row>
    <row r="509" spans="1:12" ht="13.5">
      <c r="A509" s="66"/>
      <c r="B509" s="70"/>
      <c r="C509" s="483"/>
      <c r="D509" s="951"/>
      <c r="E509" s="952"/>
      <c r="F509" s="952"/>
      <c r="G509" s="952"/>
      <c r="H509" s="952"/>
      <c r="I509" s="952"/>
      <c r="J509" s="18"/>
      <c r="K509" s="18"/>
      <c r="L509" s="86"/>
    </row>
    <row r="510" spans="1:12" ht="13.5">
      <c r="A510" s="66"/>
      <c r="B510" s="70"/>
      <c r="C510" s="483"/>
      <c r="D510" s="951"/>
      <c r="E510" s="952"/>
      <c r="F510" s="952"/>
      <c r="G510" s="952"/>
      <c r="H510" s="952"/>
      <c r="I510" s="952"/>
      <c r="J510" s="18"/>
      <c r="K510" s="18"/>
      <c r="L510" s="86"/>
    </row>
    <row r="511" spans="1:12" ht="13.5">
      <c r="A511" s="66"/>
      <c r="B511" s="70"/>
      <c r="C511" s="483"/>
      <c r="D511" s="951"/>
      <c r="E511" s="952"/>
      <c r="F511" s="952"/>
      <c r="G511" s="952"/>
      <c r="H511" s="952"/>
      <c r="I511" s="952"/>
      <c r="J511" s="18"/>
      <c r="K511" s="18"/>
      <c r="L511" s="86"/>
    </row>
    <row r="512" spans="1:12" ht="14.25" thickBot="1">
      <c r="A512" s="66"/>
      <c r="B512" s="285" t="s">
        <v>823</v>
      </c>
      <c r="C512" s="281">
        <f>IF(AND(C513="",COUNTIF(C506:C511,"○")=0),"",COUNTIF(C506:C511,"○"))</f>
      </c>
      <c r="D512" s="18"/>
      <c r="E512" s="18"/>
      <c r="F512" s="18"/>
      <c r="G512" s="18"/>
      <c r="H512" s="18"/>
      <c r="I512" s="18"/>
      <c r="J512" s="18"/>
      <c r="K512" s="18"/>
      <c r="L512" s="86"/>
    </row>
    <row r="513" spans="1:12" ht="15" thickBot="1" thickTop="1">
      <c r="A513" s="66"/>
      <c r="B513" s="285" t="s">
        <v>824</v>
      </c>
      <c r="C513" s="281">
        <f>IF(COUNTIF(C506:C511,"×")=0,"",COUNTIF(C506:C511,"×"))</f>
      </c>
      <c r="D513" s="18"/>
      <c r="E513" s="18"/>
      <c r="F513" s="176" t="s">
        <v>483</v>
      </c>
      <c r="G513" s="215"/>
      <c r="H513" s="215"/>
      <c r="I513" s="215"/>
      <c r="J513" s="215"/>
      <c r="K513" s="141"/>
      <c r="L513" s="86"/>
    </row>
    <row r="514" spans="1:12" ht="15" thickBot="1" thickTop="1">
      <c r="A514" s="66"/>
      <c r="B514" s="285" t="s">
        <v>825</v>
      </c>
      <c r="C514" s="282"/>
      <c r="D514" s="18"/>
      <c r="E514" s="18"/>
      <c r="F514" s="18"/>
      <c r="G514" s="18"/>
      <c r="H514" s="18"/>
      <c r="I514" s="18"/>
      <c r="J514" s="18"/>
      <c r="K514" s="18"/>
      <c r="L514" s="86"/>
    </row>
    <row r="515" spans="1:12" ht="14.25" thickTop="1">
      <c r="A515" s="66"/>
      <c r="B515" s="286"/>
      <c r="C515" s="283"/>
      <c r="D515" s="18"/>
      <c r="E515" s="18"/>
      <c r="F515" s="291" t="s">
        <v>244</v>
      </c>
      <c r="G515" s="144"/>
      <c r="H515" s="143"/>
      <c r="I515" s="18"/>
      <c r="J515" s="18"/>
      <c r="K515" s="18"/>
      <c r="L515" s="86"/>
    </row>
    <row r="516" spans="1:12" ht="13.5">
      <c r="A516" s="66"/>
      <c r="B516" s="123" t="s">
        <v>826</v>
      </c>
      <c r="C516" s="125">
        <f>C512</f>
      </c>
      <c r="D516" s="18"/>
      <c r="E516" s="18"/>
      <c r="F516" s="292" t="s">
        <v>894</v>
      </c>
      <c r="G516" s="18"/>
      <c r="H516" s="146"/>
      <c r="I516" s="18"/>
      <c r="J516" s="18"/>
      <c r="K516" s="18"/>
      <c r="L516" s="86"/>
    </row>
    <row r="517" spans="1:12" ht="13.5">
      <c r="A517" s="66"/>
      <c r="B517" s="123" t="s">
        <v>827</v>
      </c>
      <c r="C517" s="75">
        <f>IF(SUM(C512:C513)=0,"",SUM(C512:C513))</f>
      </c>
      <c r="D517" s="18"/>
      <c r="E517" s="18"/>
      <c r="F517" s="292" t="s">
        <v>895</v>
      </c>
      <c r="G517" s="18"/>
      <c r="H517" s="146"/>
      <c r="I517" s="18"/>
      <c r="J517" s="18"/>
      <c r="K517" s="18"/>
      <c r="L517" s="86"/>
    </row>
    <row r="518" spans="1:12" ht="14.25" thickBot="1">
      <c r="A518" s="66"/>
      <c r="B518" s="123" t="s">
        <v>828</v>
      </c>
      <c r="C518" s="77">
        <f>IF(ISERROR(C516/C517)=TRUE,"",ROUNDDOWN(C516/C517,2))</f>
      </c>
      <c r="D518" s="18"/>
      <c r="E518" s="18"/>
      <c r="F518" s="293" t="s">
        <v>892</v>
      </c>
      <c r="G518" s="149"/>
      <c r="H518" s="147"/>
      <c r="I518" s="18"/>
      <c r="J518" s="18"/>
      <c r="K518" s="18"/>
      <c r="L518" s="86"/>
    </row>
    <row r="519" spans="1:12" ht="14.25" thickTop="1">
      <c r="A519" s="66"/>
      <c r="B519" s="123" t="s">
        <v>631</v>
      </c>
      <c r="C519" s="175">
        <f>IF(C518="","",IF(C518&lt;0.5,"d",IF(C518&lt;0.75,"c",IF(C518&lt;0.9,"b",IF(C518&gt;=0.9,"a","")))))</f>
      </c>
      <c r="D519" s="18"/>
      <c r="E519" s="18"/>
      <c r="F519" s="18"/>
      <c r="G519" s="18"/>
      <c r="H519" s="18"/>
      <c r="I519" s="18"/>
      <c r="J519" s="18"/>
      <c r="K519" s="18"/>
      <c r="L519" s="86"/>
    </row>
    <row r="520" spans="1:12" ht="14.25" thickBot="1">
      <c r="A520" s="66"/>
      <c r="B520" s="101"/>
      <c r="C520" s="96"/>
      <c r="D520" s="94"/>
      <c r="E520" s="94"/>
      <c r="F520" s="94"/>
      <c r="G520" s="94"/>
      <c r="H520" s="94"/>
      <c r="I520" s="94"/>
      <c r="J520" s="94"/>
      <c r="K520" s="94"/>
      <c r="L520" s="96"/>
    </row>
    <row r="521" spans="1:12" ht="13.5">
      <c r="A521" s="66"/>
      <c r="B521" s="70"/>
      <c r="C521" s="789" t="s">
        <v>763</v>
      </c>
      <c r="D521" s="818" t="s">
        <v>130</v>
      </c>
      <c r="E521" s="802"/>
      <c r="F521" s="801" t="s">
        <v>685</v>
      </c>
      <c r="G521" s="818"/>
      <c r="H521" s="802"/>
      <c r="I521" s="801" t="s">
        <v>686</v>
      </c>
      <c r="J521" s="818"/>
      <c r="K521" s="802"/>
      <c r="L521" s="82" t="s">
        <v>687</v>
      </c>
    </row>
    <row r="522" spans="1:12" ht="13.5">
      <c r="A522" s="66"/>
      <c r="B522" s="70" t="s">
        <v>663</v>
      </c>
      <c r="C522" s="879"/>
      <c r="D522" s="858" t="s">
        <v>659</v>
      </c>
      <c r="E522" s="861"/>
      <c r="F522" s="861"/>
      <c r="G522" s="861"/>
      <c r="H522" s="796"/>
      <c r="I522" s="795" t="s">
        <v>688</v>
      </c>
      <c r="J522" s="861"/>
      <c r="K522" s="796"/>
      <c r="L522" s="84" t="s">
        <v>661</v>
      </c>
    </row>
    <row r="523" spans="1:12" ht="13.5">
      <c r="A523" s="66"/>
      <c r="C523" s="330"/>
      <c r="D523" s="85"/>
      <c r="E523" s="18"/>
      <c r="F523" s="18"/>
      <c r="G523" s="18"/>
      <c r="H523" s="18"/>
      <c r="I523" s="18"/>
      <c r="J523" s="18"/>
      <c r="K523" s="18"/>
      <c r="L523" s="86"/>
    </row>
    <row r="524" spans="1:12" ht="13.5">
      <c r="A524" s="66"/>
      <c r="B524" s="329" t="s">
        <v>365</v>
      </c>
      <c r="C524" s="76"/>
      <c r="D524" s="85" t="s">
        <v>692</v>
      </c>
      <c r="E524" s="18"/>
      <c r="F524" s="18"/>
      <c r="G524" s="18"/>
      <c r="H524" s="18"/>
      <c r="I524" s="18"/>
      <c r="J524" s="18"/>
      <c r="K524" s="18"/>
      <c r="L524" s="86"/>
    </row>
    <row r="525" spans="1:12" ht="13.5">
      <c r="A525" s="66"/>
      <c r="C525" s="76"/>
      <c r="D525" s="85" t="s">
        <v>1083</v>
      </c>
      <c r="E525" s="18"/>
      <c r="F525" s="18"/>
      <c r="G525" s="18"/>
      <c r="H525" s="18"/>
      <c r="I525" s="18"/>
      <c r="J525" s="18"/>
      <c r="K525" s="18"/>
      <c r="L525" s="86"/>
    </row>
    <row r="526" spans="1:12" ht="13.5">
      <c r="A526" s="66"/>
      <c r="B526" s="329"/>
      <c r="C526" s="76"/>
      <c r="D526" s="85"/>
      <c r="E526" s="18"/>
      <c r="F526" s="18"/>
      <c r="G526" s="18"/>
      <c r="H526" s="18"/>
      <c r="I526" s="18"/>
      <c r="J526" s="18"/>
      <c r="K526" s="18"/>
      <c r="L526" s="86"/>
    </row>
    <row r="527" spans="1:12" ht="14.25" thickBot="1">
      <c r="A527" s="66"/>
      <c r="B527" s="85"/>
      <c r="C527" s="218"/>
      <c r="D527" s="85"/>
      <c r="E527" s="18"/>
      <c r="F527" s="18"/>
      <c r="G527" s="18"/>
      <c r="H527" s="18"/>
      <c r="I527" s="18"/>
      <c r="J527" s="18"/>
      <c r="K527" s="18"/>
      <c r="L527" s="86"/>
    </row>
    <row r="528" spans="1:12" ht="15" thickBot="1" thickTop="1">
      <c r="A528" s="66"/>
      <c r="B528" s="309" t="s">
        <v>961</v>
      </c>
      <c r="C528" s="483"/>
      <c r="D528" s="85"/>
      <c r="E528" s="18"/>
      <c r="F528" s="18"/>
      <c r="G528" s="18"/>
      <c r="H528" s="24"/>
      <c r="I528" s="18"/>
      <c r="J528" s="940"/>
      <c r="K528" s="18"/>
      <c r="L528" s="86"/>
    </row>
    <row r="529" spans="1:12" ht="14.25" thickTop="1">
      <c r="A529" s="206"/>
      <c r="B529" s="70"/>
      <c r="C529" s="86"/>
      <c r="D529" s="85"/>
      <c r="E529" s="18"/>
      <c r="F529" s="18"/>
      <c r="G529" s="18"/>
      <c r="H529" s="860" t="s">
        <v>499</v>
      </c>
      <c r="I529" s="860"/>
      <c r="J529" s="940"/>
      <c r="K529" s="18"/>
      <c r="L529" s="86"/>
    </row>
    <row r="530" spans="1:12" ht="13.5">
      <c r="A530" s="206"/>
      <c r="B530" s="269" t="s">
        <v>558</v>
      </c>
      <c r="C530" s="209"/>
      <c r="D530" s="944"/>
      <c r="E530" s="945"/>
      <c r="F530" s="422">
        <f>IF(H530="","",LOOKUP(D530,B549:B574,C549:C574))</f>
      </c>
      <c r="G530" s="18">
        <f>IF(C528="○","×","")</f>
      </c>
      <c r="H530" s="496"/>
      <c r="I530" s="25">
        <f>IF(C528="○","％　　＝　　","")</f>
      </c>
      <c r="J530" s="423">
        <f>IF(H530="","",ROUNDDOWN(F530*H530/100,3))</f>
      </c>
      <c r="K530" s="289"/>
      <c r="L530" s="86"/>
    </row>
    <row r="531" spans="1:12" ht="13.5" customHeight="1">
      <c r="A531" s="206"/>
      <c r="B531" s="74"/>
      <c r="C531" s="86"/>
      <c r="D531" s="85"/>
      <c r="E531" s="18"/>
      <c r="F531" s="18"/>
      <c r="G531" s="18"/>
      <c r="H531" s="18"/>
      <c r="I531" s="18"/>
      <c r="J531" s="17"/>
      <c r="K531" s="18"/>
      <c r="L531" s="86"/>
    </row>
    <row r="532" spans="1:12" ht="13.5">
      <c r="A532" s="206"/>
      <c r="B532" s="269" t="s">
        <v>590</v>
      </c>
      <c r="C532" s="86"/>
      <c r="D532" s="946"/>
      <c r="E532" s="947"/>
      <c r="F532" s="422">
        <f>IF(H532="","",LOOKUP(D532,B549:B574,C549:C574))</f>
      </c>
      <c r="G532" s="18">
        <f>IF(C528="○","×","")</f>
      </c>
      <c r="H532" s="496"/>
      <c r="I532" s="18">
        <f>IF(C528="○","％　　＝　　","")</f>
      </c>
      <c r="J532" s="423">
        <f>IF(H532="","",ROUNDDOWN(F532*H532/100,3))</f>
      </c>
      <c r="K532" s="18"/>
      <c r="L532" s="86"/>
    </row>
    <row r="533" spans="1:12" ht="13.5">
      <c r="A533" s="206"/>
      <c r="B533" s="74"/>
      <c r="C533" s="86"/>
      <c r="D533" s="85"/>
      <c r="E533" s="18"/>
      <c r="F533" s="18"/>
      <c r="G533" s="18"/>
      <c r="H533" s="18"/>
      <c r="I533" s="18"/>
      <c r="J533" s="17"/>
      <c r="K533" s="18"/>
      <c r="L533" s="86"/>
    </row>
    <row r="534" spans="1:12" ht="13.5">
      <c r="A534" s="206"/>
      <c r="B534" s="269" t="s">
        <v>591</v>
      </c>
      <c r="C534" s="86"/>
      <c r="D534" s="948"/>
      <c r="E534" s="949"/>
      <c r="F534" s="305">
        <f>IF(H534="","",LOOKUP(D534,B548:B574,C548:C574))</f>
      </c>
      <c r="G534" s="18">
        <f>IF(C528="○","×","")</f>
      </c>
      <c r="H534" s="496"/>
      <c r="I534" s="18">
        <f>IF(C528="○","％　　＝　　","")</f>
      </c>
      <c r="J534" s="423">
        <f>IF(H534="","",ROUNDDOWN(F534*H534/100,3))</f>
      </c>
      <c r="K534" s="18"/>
      <c r="L534" s="86"/>
    </row>
    <row r="535" spans="1:12" ht="13.5">
      <c r="A535" s="206"/>
      <c r="B535" s="70"/>
      <c r="C535" s="86"/>
      <c r="D535" s="85"/>
      <c r="E535" s="18"/>
      <c r="F535" s="18"/>
      <c r="G535" s="18"/>
      <c r="H535" s="18"/>
      <c r="I535" s="18"/>
      <c r="J535" s="18"/>
      <c r="K535" s="18"/>
      <c r="L535" s="86"/>
    </row>
    <row r="536" spans="1:12" ht="14.25" thickBot="1">
      <c r="A536" s="206"/>
      <c r="B536" s="70"/>
      <c r="C536" s="86"/>
      <c r="D536" s="85"/>
      <c r="E536" s="18"/>
      <c r="F536" s="18"/>
      <c r="G536" s="18"/>
      <c r="H536" s="18"/>
      <c r="I536" s="18"/>
      <c r="J536" s="18"/>
      <c r="K536" s="18"/>
      <c r="L536" s="86"/>
    </row>
    <row r="537" spans="1:12" ht="14.25" thickTop="1">
      <c r="A537" s="206"/>
      <c r="B537" s="70"/>
      <c r="C537" s="86"/>
      <c r="D537" s="85"/>
      <c r="E537" s="18"/>
      <c r="F537" s="291" t="s">
        <v>244</v>
      </c>
      <c r="G537" s="144"/>
      <c r="H537" s="143"/>
      <c r="I537" s="18"/>
      <c r="J537" s="18"/>
      <c r="K537" s="18"/>
      <c r="L537" s="86"/>
    </row>
    <row r="538" spans="1:12" ht="13.5">
      <c r="A538" s="206"/>
      <c r="B538" s="70"/>
      <c r="C538" s="86"/>
      <c r="D538" s="85"/>
      <c r="E538" s="18"/>
      <c r="F538" s="292" t="s">
        <v>894</v>
      </c>
      <c r="G538" s="18"/>
      <c r="H538" s="146"/>
      <c r="I538" s="18"/>
      <c r="J538" s="18"/>
      <c r="K538" s="18"/>
      <c r="L538" s="86"/>
    </row>
    <row r="539" spans="1:12" ht="13.5">
      <c r="A539" s="206"/>
      <c r="B539" s="74" t="s">
        <v>1082</v>
      </c>
      <c r="C539" s="406">
        <f>IF(C528="","",ROUNDUP(E549+E550+E551,3))</f>
      </c>
      <c r="D539" s="85"/>
      <c r="E539" s="18"/>
      <c r="F539" s="292" t="s">
        <v>895</v>
      </c>
      <c r="G539" s="18"/>
      <c r="H539" s="146"/>
      <c r="I539" s="18"/>
      <c r="J539" s="18"/>
      <c r="K539" s="18"/>
      <c r="L539" s="86"/>
    </row>
    <row r="540" spans="1:12" ht="14.25" thickBot="1">
      <c r="A540" s="206"/>
      <c r="B540" s="74" t="s">
        <v>423</v>
      </c>
      <c r="C540" s="175">
        <f>IF(C539="","",IF(C539&lt;0.5,"d",IF(C539&lt;0.75,"c",IF(C539&lt;0.9,"b",IF(C539&gt;=0.9,"a","")))))</f>
      </c>
      <c r="D540" s="85"/>
      <c r="E540" s="18"/>
      <c r="F540" s="293" t="s">
        <v>892</v>
      </c>
      <c r="G540" s="149"/>
      <c r="H540" s="147"/>
      <c r="I540" s="18"/>
      <c r="J540" s="18"/>
      <c r="K540" s="18"/>
      <c r="L540" s="86"/>
    </row>
    <row r="541" spans="1:12" ht="15" thickBot="1" thickTop="1">
      <c r="A541" s="288"/>
      <c r="B541" s="101"/>
      <c r="C541" s="96"/>
      <c r="D541" s="93"/>
      <c r="E541" s="94"/>
      <c r="F541" s="94"/>
      <c r="G541" s="94"/>
      <c r="H541" s="94"/>
      <c r="I541" s="94"/>
      <c r="J541" s="94"/>
      <c r="K541" s="94"/>
      <c r="L541" s="96"/>
    </row>
    <row r="544" spans="1:5" ht="27" customHeight="1">
      <c r="A544" s="1" t="s">
        <v>842</v>
      </c>
      <c r="B544" s="4" t="s">
        <v>773</v>
      </c>
      <c r="D544" s="950"/>
      <c r="E544" s="950"/>
    </row>
    <row r="545" spans="1:7" ht="15" customHeight="1">
      <c r="A545" s="1" t="s">
        <v>843</v>
      </c>
      <c r="B545" s="4"/>
      <c r="D545" s="950"/>
      <c r="E545" s="950"/>
      <c r="F545" s="290"/>
      <c r="G545" s="290"/>
    </row>
    <row r="546" spans="1:6" ht="13.5">
      <c r="A546" s="1" t="s">
        <v>370</v>
      </c>
      <c r="D546" s="943"/>
      <c r="E546" s="943"/>
      <c r="F546">
        <f>IF(C61="","",ROUNDDOWN(C58/(C58+C59),3))</f>
      </c>
    </row>
    <row r="548" spans="1:4" ht="13.5">
      <c r="A548" s="302"/>
      <c r="B548" s="304" t="s">
        <v>482</v>
      </c>
      <c r="C548" s="1"/>
      <c r="D548" s="11"/>
    </row>
    <row r="549" spans="1:5" ht="67.5">
      <c r="A549" s="299"/>
      <c r="B549" s="54" t="s">
        <v>921</v>
      </c>
      <c r="C549" s="421">
        <f>C21</f>
      </c>
      <c r="D549" s="43"/>
      <c r="E549" s="5">
        <f>IF(J530="",0,J530)</f>
        <v>0</v>
      </c>
    </row>
    <row r="550" spans="1:5" ht="27">
      <c r="A550" s="300"/>
      <c r="B550" s="54" t="s">
        <v>922</v>
      </c>
      <c r="C550" s="407">
        <f>C40</f>
      </c>
      <c r="D550" s="43"/>
      <c r="E550" s="5">
        <f>IF(J532="",0,J532)</f>
        <v>0</v>
      </c>
    </row>
    <row r="551" spans="1:5" ht="13.5">
      <c r="A551" s="300"/>
      <c r="B551" s="54" t="s">
        <v>923</v>
      </c>
      <c r="C551" s="421">
        <f>C64</f>
      </c>
      <c r="D551" s="43"/>
      <c r="E551" s="5">
        <f>IF(J534="",0,J534)</f>
        <v>0</v>
      </c>
    </row>
    <row r="552" spans="1:4" ht="13.5">
      <c r="A552" s="300"/>
      <c r="B552" s="54" t="s">
        <v>924</v>
      </c>
      <c r="C552" s="421">
        <f>C82</f>
      </c>
      <c r="D552" s="43"/>
    </row>
    <row r="553" spans="1:4" ht="13.5">
      <c r="A553" s="300"/>
      <c r="B553" s="54" t="s">
        <v>925</v>
      </c>
      <c r="C553" s="421">
        <f>C104</f>
      </c>
      <c r="D553" s="43"/>
    </row>
    <row r="554" spans="1:4" ht="13.5">
      <c r="A554" s="300"/>
      <c r="B554" s="54" t="s">
        <v>926</v>
      </c>
      <c r="C554" s="421">
        <f>C122</f>
      </c>
      <c r="D554" s="43"/>
    </row>
    <row r="555" spans="1:4" ht="13.5">
      <c r="A555" s="300"/>
      <c r="B555" s="54" t="s">
        <v>919</v>
      </c>
      <c r="C555" s="421">
        <f>C145</f>
      </c>
      <c r="D555" s="43"/>
    </row>
    <row r="556" spans="1:4" ht="13.5">
      <c r="A556" s="300"/>
      <c r="B556" s="54" t="s">
        <v>927</v>
      </c>
      <c r="C556" s="421">
        <f>C164</f>
      </c>
      <c r="D556" s="43"/>
    </row>
    <row r="557" spans="1:4" ht="27">
      <c r="A557" s="300"/>
      <c r="B557" s="54" t="s">
        <v>928</v>
      </c>
      <c r="C557" s="421">
        <f>C185</f>
      </c>
      <c r="D557" s="43"/>
    </row>
    <row r="558" spans="1:4" ht="13.5">
      <c r="A558" s="300"/>
      <c r="B558" s="54" t="s">
        <v>929</v>
      </c>
      <c r="C558" s="421">
        <f>C206</f>
      </c>
      <c r="D558" s="43"/>
    </row>
    <row r="559" spans="1:4" ht="27">
      <c r="A559" s="300"/>
      <c r="B559" s="54" t="s">
        <v>930</v>
      </c>
      <c r="C559" s="421">
        <f>C228</f>
      </c>
      <c r="D559" s="43"/>
    </row>
    <row r="560" spans="1:4" ht="13.5">
      <c r="A560" s="300"/>
      <c r="B560" s="54" t="s">
        <v>931</v>
      </c>
      <c r="C560" s="421">
        <f>C247</f>
      </c>
      <c r="D560" s="43"/>
    </row>
    <row r="561" spans="1:4" ht="13.5">
      <c r="A561" s="300"/>
      <c r="B561" s="54" t="s">
        <v>932</v>
      </c>
      <c r="C561" s="421">
        <f>C270</f>
      </c>
      <c r="D561" s="43"/>
    </row>
    <row r="562" spans="1:4" ht="13.5">
      <c r="A562" s="300"/>
      <c r="B562" s="54" t="s">
        <v>933</v>
      </c>
      <c r="C562" s="421">
        <f>C289</f>
      </c>
      <c r="D562" s="43"/>
    </row>
    <row r="563" spans="1:4" ht="13.5">
      <c r="A563" s="300"/>
      <c r="B563" s="54" t="s">
        <v>934</v>
      </c>
      <c r="C563" s="421">
        <f>C311</f>
      </c>
      <c r="D563" s="43"/>
    </row>
    <row r="564" spans="1:4" ht="13.5">
      <c r="A564" s="300"/>
      <c r="B564" s="54" t="s">
        <v>942</v>
      </c>
      <c r="C564" s="421">
        <f>C333</f>
      </c>
      <c r="D564" s="43"/>
    </row>
    <row r="565" spans="1:4" ht="13.5">
      <c r="A565" s="300"/>
      <c r="B565" s="54" t="s">
        <v>943</v>
      </c>
      <c r="C565" s="421">
        <f>C354</f>
      </c>
      <c r="D565" s="43"/>
    </row>
    <row r="566" spans="1:4" ht="40.5">
      <c r="A566" s="300"/>
      <c r="B566" s="54" t="s">
        <v>944</v>
      </c>
      <c r="C566" s="421">
        <f>C373</f>
      </c>
      <c r="D566" s="43"/>
    </row>
    <row r="567" spans="1:4" ht="13.5">
      <c r="A567" s="300"/>
      <c r="B567" s="54" t="s">
        <v>790</v>
      </c>
      <c r="C567" s="421">
        <f>C398</f>
      </c>
      <c r="D567" s="43"/>
    </row>
    <row r="568" spans="1:4" ht="13.5">
      <c r="A568" s="300"/>
      <c r="B568" s="54" t="s">
        <v>791</v>
      </c>
      <c r="C568" s="421">
        <f>C417</f>
      </c>
      <c r="D568" s="43"/>
    </row>
    <row r="569" spans="1:4" ht="40.5">
      <c r="A569" s="300"/>
      <c r="B569" s="54" t="s">
        <v>792</v>
      </c>
      <c r="C569" s="421">
        <f>C439</f>
      </c>
      <c r="D569" s="43"/>
    </row>
    <row r="570" spans="1:4" ht="13.5">
      <c r="A570" s="300"/>
      <c r="B570" s="54" t="s">
        <v>793</v>
      </c>
      <c r="C570" s="421">
        <f>C457</f>
      </c>
      <c r="D570" s="43"/>
    </row>
    <row r="571" spans="1:4" ht="40.5">
      <c r="A571" s="300"/>
      <c r="B571" s="54" t="s">
        <v>794</v>
      </c>
      <c r="C571" s="421">
        <f>C479</f>
      </c>
      <c r="D571" s="43"/>
    </row>
    <row r="572" spans="1:4" ht="27">
      <c r="A572" s="300"/>
      <c r="B572" s="54" t="s">
        <v>795</v>
      </c>
      <c r="C572" s="421">
        <f>C497</f>
      </c>
      <c r="D572" s="43"/>
    </row>
    <row r="573" spans="1:4" ht="13.5">
      <c r="A573" s="300"/>
      <c r="B573" s="54" t="s">
        <v>796</v>
      </c>
      <c r="C573" s="421">
        <f>C518</f>
      </c>
      <c r="D573" s="43"/>
    </row>
    <row r="574" spans="1:4" ht="13.5">
      <c r="A574" s="300"/>
      <c r="B574" s="54" t="s">
        <v>797</v>
      </c>
      <c r="C574" s="308">
        <f>C539</f>
      </c>
      <c r="D574" s="43"/>
    </row>
    <row r="575" spans="1:4" ht="13.5">
      <c r="A575" s="301"/>
      <c r="B575" s="54" t="s">
        <v>935</v>
      </c>
      <c r="C575" s="7"/>
      <c r="D575" s="43"/>
    </row>
    <row r="576" ht="13.5">
      <c r="G576" s="296"/>
    </row>
    <row r="577" ht="13.5">
      <c r="G577" s="296"/>
    </row>
    <row r="578" ht="13.5">
      <c r="G578" s="296"/>
    </row>
    <row r="579" ht="13.5">
      <c r="G579" s="296"/>
    </row>
    <row r="580" ht="13.5">
      <c r="G580" s="296"/>
    </row>
    <row r="581" ht="13.5">
      <c r="G581" s="296"/>
    </row>
    <row r="582" ht="13.5">
      <c r="G582" s="296"/>
    </row>
    <row r="583" ht="13.5">
      <c r="G583" s="296"/>
    </row>
    <row r="584" ht="13.5">
      <c r="G584" s="296"/>
    </row>
    <row r="585" ht="13.5">
      <c r="G585" s="296"/>
    </row>
    <row r="586" ht="13.5">
      <c r="G586" s="296"/>
    </row>
    <row r="587" ht="13.5">
      <c r="G587" s="296"/>
    </row>
    <row r="588" ht="13.5">
      <c r="G588" s="296"/>
    </row>
    <row r="589" ht="13.5">
      <c r="G589" s="296"/>
    </row>
    <row r="590" ht="13.5">
      <c r="G590" s="296"/>
    </row>
    <row r="591" ht="13.5">
      <c r="G591" s="296"/>
    </row>
    <row r="592" ht="13.5">
      <c r="G592" s="296"/>
    </row>
    <row r="593" ht="13.5">
      <c r="G593" s="296"/>
    </row>
    <row r="594" ht="13.5">
      <c r="G594" s="296"/>
    </row>
    <row r="595" ht="13.5">
      <c r="G595" s="296"/>
    </row>
    <row r="596" ht="13.5">
      <c r="G596" s="296"/>
    </row>
    <row r="597" ht="13.5">
      <c r="G597" s="296"/>
    </row>
    <row r="598" ht="13.5">
      <c r="G598" s="296"/>
    </row>
    <row r="599" ht="13.5">
      <c r="G599" s="296"/>
    </row>
    <row r="600" ht="13.5">
      <c r="G600" s="296"/>
    </row>
    <row r="601" ht="13.5">
      <c r="G601" s="296"/>
    </row>
    <row r="602" ht="13.5">
      <c r="G602" s="296"/>
    </row>
    <row r="603" ht="13.5">
      <c r="G603" s="296"/>
    </row>
    <row r="604" ht="13.5">
      <c r="G604" s="296"/>
    </row>
    <row r="605" ht="13.5">
      <c r="G605" s="296"/>
    </row>
    <row r="606" ht="13.5">
      <c r="G606" s="296"/>
    </row>
    <row r="607" ht="13.5">
      <c r="G607" s="296"/>
    </row>
    <row r="608" ht="13.5">
      <c r="G608" s="296"/>
    </row>
    <row r="609" ht="13.5">
      <c r="G609" s="296"/>
    </row>
    <row r="610" ht="13.5">
      <c r="G610" s="296"/>
    </row>
    <row r="611" ht="13.5">
      <c r="G611" s="296"/>
    </row>
    <row r="612" ht="13.5">
      <c r="G612" s="296"/>
    </row>
    <row r="613" ht="13.5">
      <c r="G613" s="296"/>
    </row>
    <row r="614" ht="13.5">
      <c r="G614" s="296"/>
    </row>
    <row r="615" ht="13.5">
      <c r="G615" s="296"/>
    </row>
    <row r="616" ht="13.5">
      <c r="G616" s="296"/>
    </row>
    <row r="617" ht="13.5">
      <c r="G617" s="296"/>
    </row>
    <row r="618" ht="13.5">
      <c r="G618" s="296"/>
    </row>
    <row r="619" ht="13.5">
      <c r="G619" s="296"/>
    </row>
    <row r="620" ht="13.5">
      <c r="G620" s="296"/>
    </row>
    <row r="621" ht="13.5">
      <c r="G621" s="296"/>
    </row>
    <row r="622" ht="13.5">
      <c r="G622" s="296"/>
    </row>
    <row r="623" ht="13.5">
      <c r="G623" s="296"/>
    </row>
    <row r="624" ht="13.5">
      <c r="G624" s="296"/>
    </row>
    <row r="625" ht="13.5">
      <c r="G625" s="296"/>
    </row>
    <row r="626" ht="13.5">
      <c r="G626" s="296"/>
    </row>
    <row r="627" ht="13.5">
      <c r="G627" s="296"/>
    </row>
    <row r="628" ht="13.5">
      <c r="G628" s="296"/>
    </row>
    <row r="629" ht="13.5">
      <c r="G629" s="296"/>
    </row>
    <row r="630" ht="13.5">
      <c r="G630" s="296"/>
    </row>
    <row r="631" ht="13.5">
      <c r="G631" s="296"/>
    </row>
    <row r="632" ht="13.5">
      <c r="G632" s="296"/>
    </row>
    <row r="633" ht="13.5">
      <c r="G633" s="296"/>
    </row>
    <row r="634" ht="13.5">
      <c r="G634" s="296"/>
    </row>
    <row r="635" ht="13.5">
      <c r="G635" s="296"/>
    </row>
    <row r="636" ht="13.5">
      <c r="G636" s="296"/>
    </row>
    <row r="637" ht="13.5">
      <c r="G637" s="296"/>
    </row>
    <row r="638" ht="13.5">
      <c r="G638" s="296"/>
    </row>
    <row r="639" ht="13.5">
      <c r="G639" s="296"/>
    </row>
    <row r="640" ht="13.5">
      <c r="G640" s="296"/>
    </row>
    <row r="641" ht="13.5">
      <c r="G641" s="296"/>
    </row>
    <row r="642" ht="13.5">
      <c r="G642" s="296"/>
    </row>
    <row r="643" ht="13.5">
      <c r="G643" s="296"/>
    </row>
    <row r="644" ht="13.5">
      <c r="G644" s="296"/>
    </row>
    <row r="645" ht="13.5">
      <c r="G645" s="296"/>
    </row>
    <row r="646" ht="13.5">
      <c r="G646" s="296"/>
    </row>
    <row r="647" ht="13.5">
      <c r="G647" s="296"/>
    </row>
    <row r="648" ht="13.5">
      <c r="G648" s="296"/>
    </row>
    <row r="649" ht="13.5">
      <c r="G649" s="296"/>
    </row>
    <row r="650" ht="13.5">
      <c r="G650" s="296"/>
    </row>
    <row r="651" ht="13.5">
      <c r="G651" s="296"/>
    </row>
    <row r="652" ht="13.5">
      <c r="G652" s="296"/>
    </row>
    <row r="653" ht="13.5">
      <c r="G653" s="296"/>
    </row>
    <row r="654" ht="13.5">
      <c r="G654" s="296"/>
    </row>
    <row r="655" ht="13.5">
      <c r="G655" s="296"/>
    </row>
    <row r="656" ht="13.5">
      <c r="G656" s="296"/>
    </row>
    <row r="657" ht="13.5">
      <c r="G657" s="296"/>
    </row>
    <row r="658" ht="13.5">
      <c r="G658" s="296"/>
    </row>
    <row r="659" ht="13.5">
      <c r="G659" s="296"/>
    </row>
    <row r="660" ht="13.5">
      <c r="G660" s="296"/>
    </row>
    <row r="661" ht="13.5">
      <c r="G661" s="296"/>
    </row>
    <row r="662" ht="13.5">
      <c r="G662" s="296"/>
    </row>
    <row r="663" ht="13.5">
      <c r="G663" s="296"/>
    </row>
    <row r="664" ht="13.5">
      <c r="G664" s="296"/>
    </row>
    <row r="665" ht="13.5">
      <c r="G665" s="296"/>
    </row>
    <row r="666" ht="13.5">
      <c r="G666" s="296"/>
    </row>
    <row r="667" ht="13.5">
      <c r="G667" s="296"/>
    </row>
    <row r="668" ht="13.5">
      <c r="G668" s="296"/>
    </row>
    <row r="669" ht="13.5">
      <c r="G669" s="296"/>
    </row>
    <row r="670" ht="13.5">
      <c r="G670" s="296"/>
    </row>
    <row r="671" ht="13.5">
      <c r="G671" s="296"/>
    </row>
    <row r="672" ht="13.5">
      <c r="G672" s="296"/>
    </row>
    <row r="673" ht="13.5">
      <c r="G673" s="296"/>
    </row>
    <row r="674" ht="13.5">
      <c r="G674" s="296"/>
    </row>
    <row r="675" ht="13.5">
      <c r="G675" s="296"/>
    </row>
    <row r="676" ht="13.5">
      <c r="G676" s="296"/>
    </row>
    <row r="677" ht="13.5">
      <c r="G677" s="296"/>
    </row>
    <row r="678" ht="13.5">
      <c r="G678" s="296"/>
    </row>
    <row r="679" ht="13.5">
      <c r="G679" s="296"/>
    </row>
    <row r="680" ht="13.5">
      <c r="G680" s="296"/>
    </row>
    <row r="681" ht="13.5">
      <c r="G681" s="296"/>
    </row>
    <row r="682" ht="13.5">
      <c r="G682" s="296"/>
    </row>
    <row r="683" ht="13.5">
      <c r="G683" s="296"/>
    </row>
    <row r="684" ht="13.5">
      <c r="G684" s="296"/>
    </row>
    <row r="685" ht="13.5">
      <c r="G685" s="296"/>
    </row>
    <row r="686" ht="13.5">
      <c r="G686" s="296"/>
    </row>
    <row r="687" ht="13.5">
      <c r="G687" s="296"/>
    </row>
    <row r="688" ht="13.5">
      <c r="G688" s="296"/>
    </row>
    <row r="689" ht="13.5">
      <c r="G689" s="296"/>
    </row>
    <row r="690" ht="13.5">
      <c r="G690" s="296"/>
    </row>
    <row r="691" ht="13.5">
      <c r="G691" s="296"/>
    </row>
    <row r="692" ht="13.5">
      <c r="G692" s="296"/>
    </row>
    <row r="693" ht="13.5">
      <c r="G693" s="296"/>
    </row>
    <row r="694" ht="13.5">
      <c r="G694" s="296"/>
    </row>
    <row r="695" ht="13.5">
      <c r="G695" s="296"/>
    </row>
    <row r="696" ht="13.5">
      <c r="G696" s="296"/>
    </row>
    <row r="697" ht="13.5">
      <c r="G697" s="296"/>
    </row>
    <row r="698" ht="13.5">
      <c r="G698" s="296"/>
    </row>
    <row r="699" ht="13.5">
      <c r="G699" s="296"/>
    </row>
    <row r="700" ht="13.5">
      <c r="G700" s="296"/>
    </row>
    <row r="701" ht="13.5">
      <c r="G701" s="296"/>
    </row>
    <row r="702" ht="13.5">
      <c r="G702" s="296"/>
    </row>
    <row r="703" ht="13.5">
      <c r="G703" s="296"/>
    </row>
    <row r="704" ht="13.5">
      <c r="G704" s="296"/>
    </row>
    <row r="705" ht="13.5">
      <c r="G705" s="296"/>
    </row>
    <row r="706" ht="13.5">
      <c r="G706" s="296"/>
    </row>
    <row r="707" ht="13.5">
      <c r="G707" s="296"/>
    </row>
    <row r="708" ht="13.5">
      <c r="G708" s="296"/>
    </row>
    <row r="709" ht="13.5">
      <c r="G709" s="296"/>
    </row>
    <row r="710" ht="13.5">
      <c r="G710" s="296"/>
    </row>
    <row r="711" ht="13.5">
      <c r="G711" s="296"/>
    </row>
    <row r="712" ht="13.5">
      <c r="G712" s="296"/>
    </row>
    <row r="713" ht="13.5">
      <c r="G713" s="296"/>
    </row>
    <row r="714" ht="13.5">
      <c r="G714" s="296"/>
    </row>
    <row r="715" ht="13.5">
      <c r="G715" s="296"/>
    </row>
    <row r="716" ht="13.5">
      <c r="G716" s="296"/>
    </row>
    <row r="717" ht="13.5">
      <c r="G717" s="296"/>
    </row>
    <row r="718" ht="13.5">
      <c r="G718" s="296"/>
    </row>
    <row r="719" ht="13.5">
      <c r="G719" s="296"/>
    </row>
    <row r="720" ht="13.5">
      <c r="G720" s="296"/>
    </row>
    <row r="721" ht="13.5">
      <c r="G721" s="296"/>
    </row>
    <row r="722" ht="13.5">
      <c r="G722" s="296"/>
    </row>
    <row r="723" ht="13.5">
      <c r="G723" s="296"/>
    </row>
    <row r="724" ht="13.5">
      <c r="G724" s="296"/>
    </row>
    <row r="725" ht="13.5">
      <c r="G725" s="296"/>
    </row>
    <row r="726" ht="13.5">
      <c r="G726" s="296"/>
    </row>
    <row r="727" ht="13.5">
      <c r="G727" s="296"/>
    </row>
    <row r="728" ht="13.5">
      <c r="G728" s="296"/>
    </row>
    <row r="729" ht="13.5">
      <c r="G729" s="296"/>
    </row>
    <row r="730" ht="13.5">
      <c r="G730" s="296"/>
    </row>
    <row r="731" ht="13.5">
      <c r="G731" s="296"/>
    </row>
    <row r="732" ht="13.5">
      <c r="G732" s="296"/>
    </row>
    <row r="733" ht="13.5">
      <c r="G733" s="296"/>
    </row>
    <row r="734" ht="13.5">
      <c r="G734" s="296"/>
    </row>
    <row r="735" ht="13.5">
      <c r="G735" s="296"/>
    </row>
    <row r="736" ht="13.5">
      <c r="G736" s="296"/>
    </row>
    <row r="737" ht="13.5">
      <c r="G737" s="296"/>
    </row>
    <row r="738" ht="13.5">
      <c r="G738" s="296"/>
    </row>
    <row r="739" ht="13.5">
      <c r="G739" s="296"/>
    </row>
    <row r="740" ht="13.5">
      <c r="G740" s="296"/>
    </row>
    <row r="741" ht="13.5">
      <c r="G741" s="296"/>
    </row>
    <row r="742" ht="13.5">
      <c r="G742" s="296"/>
    </row>
    <row r="743" ht="13.5">
      <c r="G743" s="296"/>
    </row>
    <row r="744" ht="13.5">
      <c r="G744" s="296"/>
    </row>
    <row r="745" ht="13.5">
      <c r="G745" s="296"/>
    </row>
    <row r="746" ht="13.5">
      <c r="G746" s="296"/>
    </row>
    <row r="747" ht="13.5">
      <c r="G747" s="296"/>
    </row>
    <row r="748" ht="13.5">
      <c r="G748" s="296"/>
    </row>
    <row r="749" ht="13.5">
      <c r="G749" s="296"/>
    </row>
    <row r="750" ht="13.5">
      <c r="G750" s="296"/>
    </row>
    <row r="751" ht="13.5">
      <c r="G751" s="296"/>
    </row>
    <row r="752" ht="13.5">
      <c r="G752" s="296"/>
    </row>
    <row r="753" ht="13.5">
      <c r="G753" s="296"/>
    </row>
    <row r="754" ht="13.5">
      <c r="G754" s="296"/>
    </row>
    <row r="755" ht="13.5">
      <c r="G755" s="296"/>
    </row>
    <row r="756" ht="13.5">
      <c r="G756" s="296"/>
    </row>
    <row r="757" ht="13.5">
      <c r="G757" s="296"/>
    </row>
    <row r="758" ht="13.5">
      <c r="G758" s="296"/>
    </row>
    <row r="759" ht="13.5">
      <c r="G759" s="296"/>
    </row>
    <row r="760" ht="13.5">
      <c r="G760" s="296"/>
    </row>
    <row r="761" ht="13.5">
      <c r="G761" s="296"/>
    </row>
    <row r="762" ht="13.5">
      <c r="G762" s="296"/>
    </row>
    <row r="763" ht="13.5">
      <c r="G763" s="296"/>
    </row>
    <row r="764" ht="13.5">
      <c r="G764" s="296"/>
    </row>
    <row r="765" ht="13.5">
      <c r="G765" s="296"/>
    </row>
    <row r="766" ht="13.5">
      <c r="G766" s="296"/>
    </row>
    <row r="767" ht="13.5">
      <c r="G767" s="296"/>
    </row>
    <row r="768" ht="13.5">
      <c r="G768" s="296"/>
    </row>
    <row r="769" ht="13.5">
      <c r="G769" s="296"/>
    </row>
    <row r="770" ht="13.5">
      <c r="G770" s="296"/>
    </row>
    <row r="771" ht="13.5">
      <c r="G771" s="296"/>
    </row>
    <row r="772" ht="13.5">
      <c r="G772" s="296"/>
    </row>
    <row r="773" ht="13.5">
      <c r="G773" s="296"/>
    </row>
    <row r="774" ht="13.5">
      <c r="G774" s="296"/>
    </row>
    <row r="775" ht="13.5">
      <c r="G775" s="296"/>
    </row>
    <row r="776" ht="13.5">
      <c r="G776" s="296"/>
    </row>
    <row r="777" ht="13.5">
      <c r="G777" s="296"/>
    </row>
    <row r="778" ht="13.5">
      <c r="G778" s="296"/>
    </row>
    <row r="779" ht="13.5">
      <c r="G779" s="296"/>
    </row>
    <row r="780" ht="13.5">
      <c r="G780" s="296"/>
    </row>
    <row r="781" ht="13.5">
      <c r="G781" s="296"/>
    </row>
    <row r="782" ht="13.5">
      <c r="G782" s="296"/>
    </row>
    <row r="783" ht="13.5">
      <c r="G783" s="296"/>
    </row>
    <row r="784" ht="13.5">
      <c r="G784" s="296"/>
    </row>
    <row r="785" ht="13.5">
      <c r="G785" s="296"/>
    </row>
    <row r="786" ht="13.5">
      <c r="G786" s="296"/>
    </row>
    <row r="787" ht="13.5">
      <c r="G787" s="296"/>
    </row>
    <row r="788" ht="13.5">
      <c r="G788" s="296"/>
    </row>
    <row r="789" ht="13.5">
      <c r="G789" s="296"/>
    </row>
    <row r="790" ht="13.5">
      <c r="G790" s="296"/>
    </row>
    <row r="791" ht="13.5">
      <c r="G791" s="296"/>
    </row>
    <row r="792" ht="13.5">
      <c r="G792" s="296"/>
    </row>
    <row r="793" ht="13.5">
      <c r="G793" s="296"/>
    </row>
    <row r="794" ht="13.5">
      <c r="G794" s="296"/>
    </row>
    <row r="795" ht="13.5">
      <c r="G795" s="296"/>
    </row>
  </sheetData>
  <sheetProtection sheet="1" objects="1" scenarios="1"/>
  <mergeCells count="230">
    <mergeCell ref="D522:H522"/>
    <mergeCell ref="D511:I511"/>
    <mergeCell ref="I522:K522"/>
    <mergeCell ref="D464:H464"/>
    <mergeCell ref="I464:K464"/>
    <mergeCell ref="D401:E401"/>
    <mergeCell ref="D482:E482"/>
    <mergeCell ref="D402:H402"/>
    <mergeCell ref="I402:K402"/>
    <mergeCell ref="D432:L432"/>
    <mergeCell ref="D391:L391"/>
    <mergeCell ref="C401:C402"/>
    <mergeCell ref="C379:C380"/>
    <mergeCell ref="A233:A234"/>
    <mergeCell ref="C253:C254"/>
    <mergeCell ref="D232:H232"/>
    <mergeCell ref="D380:H380"/>
    <mergeCell ref="A296:A298"/>
    <mergeCell ref="D337:K337"/>
    <mergeCell ref="D274:H274"/>
    <mergeCell ref="I482:K482"/>
    <mergeCell ref="D510:I510"/>
    <mergeCell ref="D506:I506"/>
    <mergeCell ref="D507:I507"/>
    <mergeCell ref="D508:I508"/>
    <mergeCell ref="D509:I509"/>
    <mergeCell ref="C521:C522"/>
    <mergeCell ref="D521:E521"/>
    <mergeCell ref="F521:H521"/>
    <mergeCell ref="I46:K46"/>
    <mergeCell ref="D47:H47"/>
    <mergeCell ref="I47:K47"/>
    <mergeCell ref="C88:C89"/>
    <mergeCell ref="D88:E88"/>
    <mergeCell ref="F88:H88"/>
    <mergeCell ref="I88:K88"/>
    <mergeCell ref="C503:C504"/>
    <mergeCell ref="D503:E503"/>
    <mergeCell ref="D504:H504"/>
    <mergeCell ref="F503:H503"/>
    <mergeCell ref="D501:K501"/>
    <mergeCell ref="I483:K483"/>
    <mergeCell ref="I503:K503"/>
    <mergeCell ref="I504:K504"/>
    <mergeCell ref="C482:C483"/>
    <mergeCell ref="D168:K168"/>
    <mergeCell ref="I212:K212"/>
    <mergeCell ref="I213:K213"/>
    <mergeCell ref="C148:C149"/>
    <mergeCell ref="D148:E148"/>
    <mergeCell ref="C188:C189"/>
    <mergeCell ref="D171:H171"/>
    <mergeCell ref="D188:E188"/>
    <mergeCell ref="C170:C171"/>
    <mergeCell ref="D178:L178"/>
    <mergeCell ref="F128:H128"/>
    <mergeCell ref="F148:H148"/>
    <mergeCell ref="A189:A191"/>
    <mergeCell ref="D213:H213"/>
    <mergeCell ref="C212:C213"/>
    <mergeCell ref="D212:E212"/>
    <mergeCell ref="F212:H212"/>
    <mergeCell ref="D210:K210"/>
    <mergeCell ref="A213:A215"/>
    <mergeCell ref="I189:K189"/>
    <mergeCell ref="A378:H378"/>
    <mergeCell ref="C231:C232"/>
    <mergeCell ref="C273:C274"/>
    <mergeCell ref="I170:K170"/>
    <mergeCell ref="I171:K171"/>
    <mergeCell ref="I188:K188"/>
    <mergeCell ref="F188:H188"/>
    <mergeCell ref="F170:H170"/>
    <mergeCell ref="I274:K274"/>
    <mergeCell ref="C295:C296"/>
    <mergeCell ref="D221:L221"/>
    <mergeCell ref="D295:E295"/>
    <mergeCell ref="F295:H295"/>
    <mergeCell ref="A171:A173"/>
    <mergeCell ref="D170:E170"/>
    <mergeCell ref="A380:A382"/>
    <mergeCell ref="C339:C340"/>
    <mergeCell ref="A340:A342"/>
    <mergeCell ref="C357:C358"/>
    <mergeCell ref="A254:A256"/>
    <mergeCell ref="D296:H296"/>
    <mergeCell ref="F273:H273"/>
    <mergeCell ref="D293:K293"/>
    <mergeCell ref="I232:K232"/>
    <mergeCell ref="D251:K251"/>
    <mergeCell ref="D189:H189"/>
    <mergeCell ref="D231:E231"/>
    <mergeCell ref="F231:H231"/>
    <mergeCell ref="I231:K231"/>
    <mergeCell ref="D199:L199"/>
    <mergeCell ref="H529:I529"/>
    <mergeCell ref="A502:H502"/>
    <mergeCell ref="C314:C315"/>
    <mergeCell ref="A252:H252"/>
    <mergeCell ref="D253:E253"/>
    <mergeCell ref="F253:H253"/>
    <mergeCell ref="A315:A317"/>
    <mergeCell ref="A464:A466"/>
    <mergeCell ref="A443:A445"/>
    <mergeCell ref="C442:C443"/>
    <mergeCell ref="D546:E546"/>
    <mergeCell ref="D530:E530"/>
    <mergeCell ref="D532:E532"/>
    <mergeCell ref="D534:E534"/>
    <mergeCell ref="D544:E544"/>
    <mergeCell ref="D545:E545"/>
    <mergeCell ref="C46:C47"/>
    <mergeCell ref="D24:E24"/>
    <mergeCell ref="F24:H24"/>
    <mergeCell ref="D25:H25"/>
    <mergeCell ref="D44:K44"/>
    <mergeCell ref="D46:E46"/>
    <mergeCell ref="F46:H46"/>
    <mergeCell ref="C24:C25"/>
    <mergeCell ref="I24:K24"/>
    <mergeCell ref="I25:K25"/>
    <mergeCell ref="A3:H3"/>
    <mergeCell ref="D2:K2"/>
    <mergeCell ref="A5:A7"/>
    <mergeCell ref="C4:C5"/>
    <mergeCell ref="F4:H4"/>
    <mergeCell ref="I4:K4"/>
    <mergeCell ref="I5:K5"/>
    <mergeCell ref="D4:E4"/>
    <mergeCell ref="D5:H5"/>
    <mergeCell ref="J528:J529"/>
    <mergeCell ref="D379:E379"/>
    <mergeCell ref="I521:K521"/>
    <mergeCell ref="I379:K379"/>
    <mergeCell ref="I424:K424"/>
    <mergeCell ref="I380:K380"/>
    <mergeCell ref="D442:E442"/>
    <mergeCell ref="D443:H443"/>
    <mergeCell ref="F442:H442"/>
    <mergeCell ref="D423:E423"/>
    <mergeCell ref="D108:H108"/>
    <mergeCell ref="D89:H89"/>
    <mergeCell ref="A504:A506"/>
    <mergeCell ref="I315:K315"/>
    <mergeCell ref="D254:H254"/>
    <mergeCell ref="F379:H379"/>
    <mergeCell ref="D314:E314"/>
    <mergeCell ref="F314:H314"/>
    <mergeCell ref="D315:H315"/>
    <mergeCell ref="D273:E273"/>
    <mergeCell ref="D14:L14"/>
    <mergeCell ref="A424:A426"/>
    <mergeCell ref="D421:K421"/>
    <mergeCell ref="D461:K461"/>
    <mergeCell ref="F423:H423"/>
    <mergeCell ref="D115:L115"/>
    <mergeCell ref="D138:L138"/>
    <mergeCell ref="A68:A70"/>
    <mergeCell ref="C67:C68"/>
    <mergeCell ref="I89:K89"/>
    <mergeCell ref="C423:C424"/>
    <mergeCell ref="C463:C464"/>
    <mergeCell ref="D33:L33"/>
    <mergeCell ref="D57:L57"/>
    <mergeCell ref="D75:L75"/>
    <mergeCell ref="D97:L97"/>
    <mergeCell ref="D67:E67"/>
    <mergeCell ref="I423:K423"/>
    <mergeCell ref="D424:H424"/>
    <mergeCell ref="I254:K254"/>
    <mergeCell ref="A47:A49"/>
    <mergeCell ref="A89:A91"/>
    <mergeCell ref="I107:K107"/>
    <mergeCell ref="C107:C108"/>
    <mergeCell ref="D107:E107"/>
    <mergeCell ref="F107:H107"/>
    <mergeCell ref="I108:K108"/>
    <mergeCell ref="D68:H68"/>
    <mergeCell ref="F67:H67"/>
    <mergeCell ref="D86:K86"/>
    <mergeCell ref="D126:K126"/>
    <mergeCell ref="D149:H149"/>
    <mergeCell ref="I148:K148"/>
    <mergeCell ref="I128:K128"/>
    <mergeCell ref="I149:K149"/>
    <mergeCell ref="D129:H129"/>
    <mergeCell ref="I129:K129"/>
    <mergeCell ref="A127:H127"/>
    <mergeCell ref="C128:C129"/>
    <mergeCell ref="A129:A131"/>
    <mergeCell ref="I67:K67"/>
    <mergeCell ref="I68:K68"/>
    <mergeCell ref="D366:L366"/>
    <mergeCell ref="I358:K358"/>
    <mergeCell ref="I314:K314"/>
    <mergeCell ref="I273:K273"/>
    <mergeCell ref="I296:K296"/>
    <mergeCell ref="I339:K339"/>
    <mergeCell ref="I340:K340"/>
    <mergeCell ref="D282:L282"/>
    <mergeCell ref="D304:L304"/>
    <mergeCell ref="D326:L326"/>
    <mergeCell ref="D128:E128"/>
    <mergeCell ref="D240:L240"/>
    <mergeCell ref="D263:L263"/>
    <mergeCell ref="D347:L347"/>
    <mergeCell ref="I253:K253"/>
    <mergeCell ref="D157:L157"/>
    <mergeCell ref="D339:E339"/>
    <mergeCell ref="F339:H339"/>
    <mergeCell ref="D340:H340"/>
    <mergeCell ref="I295:K295"/>
    <mergeCell ref="D410:L410"/>
    <mergeCell ref="I357:K357"/>
    <mergeCell ref="D358:H358"/>
    <mergeCell ref="D357:E357"/>
    <mergeCell ref="D377:K377"/>
    <mergeCell ref="F401:H401"/>
    <mergeCell ref="I401:K401"/>
    <mergeCell ref="F357:H357"/>
    <mergeCell ref="D450:L450"/>
    <mergeCell ref="D472:L472"/>
    <mergeCell ref="D490:L490"/>
    <mergeCell ref="I443:K443"/>
    <mergeCell ref="I442:K442"/>
    <mergeCell ref="D463:E463"/>
    <mergeCell ref="F463:H463"/>
    <mergeCell ref="D483:H483"/>
    <mergeCell ref="I463:K463"/>
    <mergeCell ref="F482:H482"/>
  </mergeCells>
  <conditionalFormatting sqref="L521:L522">
    <cfRule type="expression" priority="1" dxfId="0" stopIfTrue="1">
      <formula>$C$540="d"</formula>
    </cfRule>
  </conditionalFormatting>
  <conditionalFormatting sqref="I521:K522">
    <cfRule type="expression" priority="2" dxfId="0" stopIfTrue="1">
      <formula>$C$540="c"</formula>
    </cfRule>
  </conditionalFormatting>
  <conditionalFormatting sqref="F521:H521">
    <cfRule type="expression" priority="3" dxfId="0" stopIfTrue="1">
      <formula>$C$540="b"</formula>
    </cfRule>
  </conditionalFormatting>
  <conditionalFormatting sqref="D522:H522">
    <cfRule type="expression" priority="4" dxfId="0" stopIfTrue="1">
      <formula>OR($C$540="a",$C$540="b")</formula>
    </cfRule>
  </conditionalFormatting>
  <conditionalFormatting sqref="D4:E4">
    <cfRule type="expression" priority="5" dxfId="0" stopIfTrue="1">
      <formula>$C$22="a"</formula>
    </cfRule>
  </conditionalFormatting>
  <conditionalFormatting sqref="F4:H4">
    <cfRule type="expression" priority="6" dxfId="0" stopIfTrue="1">
      <formula>$C$22="b"</formula>
    </cfRule>
  </conditionalFormatting>
  <conditionalFormatting sqref="D5:H5">
    <cfRule type="expression" priority="7" dxfId="0" stopIfTrue="1">
      <formula>OR($C$22="a",$C$22="b")</formula>
    </cfRule>
  </conditionalFormatting>
  <conditionalFormatting sqref="I4:K5">
    <cfRule type="expression" priority="8" dxfId="0" stopIfTrue="1">
      <formula>$C$22="c"</formula>
    </cfRule>
  </conditionalFormatting>
  <conditionalFormatting sqref="L4:L5">
    <cfRule type="expression" priority="9" dxfId="0" stopIfTrue="1">
      <formula>$C$22="d"</formula>
    </cfRule>
  </conditionalFormatting>
  <conditionalFormatting sqref="D24:E24">
    <cfRule type="expression" priority="10" dxfId="0" stopIfTrue="1">
      <formula>$C$41="a"</formula>
    </cfRule>
  </conditionalFormatting>
  <conditionalFormatting sqref="F24:H24">
    <cfRule type="expression" priority="11" dxfId="0" stopIfTrue="1">
      <formula>$C$41="b"</formula>
    </cfRule>
  </conditionalFormatting>
  <conditionalFormatting sqref="D25:H25">
    <cfRule type="expression" priority="12" dxfId="0" stopIfTrue="1">
      <formula>OR($C$41="a",$C$41="b")</formula>
    </cfRule>
  </conditionalFormatting>
  <conditionalFormatting sqref="I24:K25">
    <cfRule type="expression" priority="13" dxfId="0" stopIfTrue="1">
      <formula>$C$41="c"</formula>
    </cfRule>
  </conditionalFormatting>
  <conditionalFormatting sqref="L24:L25">
    <cfRule type="expression" priority="14" dxfId="0" stopIfTrue="1">
      <formula>$C$41="d"</formula>
    </cfRule>
  </conditionalFormatting>
  <conditionalFormatting sqref="D46:E46">
    <cfRule type="expression" priority="15" dxfId="0" stopIfTrue="1">
      <formula>$C$65="a"</formula>
    </cfRule>
  </conditionalFormatting>
  <conditionalFormatting sqref="F46:H46">
    <cfRule type="expression" priority="16" dxfId="0" stopIfTrue="1">
      <formula>$C$65="b"</formula>
    </cfRule>
  </conditionalFormatting>
  <conditionalFormatting sqref="D47:H47">
    <cfRule type="expression" priority="17" dxfId="0" stopIfTrue="1">
      <formula>OR($C$65="a",$C$65="b")</formula>
    </cfRule>
  </conditionalFormatting>
  <conditionalFormatting sqref="I46:K47">
    <cfRule type="expression" priority="18" dxfId="0" stopIfTrue="1">
      <formula>$C$65="c"</formula>
    </cfRule>
  </conditionalFormatting>
  <conditionalFormatting sqref="L46:L47">
    <cfRule type="expression" priority="19" dxfId="0" stopIfTrue="1">
      <formula>$C$65="d"</formula>
    </cfRule>
  </conditionalFormatting>
  <conditionalFormatting sqref="D67:E67">
    <cfRule type="expression" priority="20" dxfId="0" stopIfTrue="1">
      <formula>$C$83="a"</formula>
    </cfRule>
  </conditionalFormatting>
  <conditionalFormatting sqref="F67:H67">
    <cfRule type="expression" priority="21" dxfId="0" stopIfTrue="1">
      <formula>$C$83="b"</formula>
    </cfRule>
  </conditionalFormatting>
  <conditionalFormatting sqref="D68:H68">
    <cfRule type="expression" priority="22" dxfId="0" stopIfTrue="1">
      <formula>OR($C$83="a",$C$83="b")</formula>
    </cfRule>
  </conditionalFormatting>
  <conditionalFormatting sqref="I67:K68">
    <cfRule type="expression" priority="23" dxfId="0" stopIfTrue="1">
      <formula>$C$83="c"</formula>
    </cfRule>
  </conditionalFormatting>
  <conditionalFormatting sqref="L67:L68">
    <cfRule type="expression" priority="24" dxfId="0" stopIfTrue="1">
      <formula>$C$83="d"</formula>
    </cfRule>
  </conditionalFormatting>
  <conditionalFormatting sqref="D88:E88">
    <cfRule type="expression" priority="25" dxfId="0" stopIfTrue="1">
      <formula>$C$105="a"</formula>
    </cfRule>
  </conditionalFormatting>
  <conditionalFormatting sqref="F88:H88">
    <cfRule type="expression" priority="26" dxfId="0" stopIfTrue="1">
      <formula>$C$105="b"</formula>
    </cfRule>
  </conditionalFormatting>
  <conditionalFormatting sqref="D89:H89">
    <cfRule type="expression" priority="27" dxfId="0" stopIfTrue="1">
      <formula>OR($C$105="a",$C$105="b")</formula>
    </cfRule>
  </conditionalFormatting>
  <conditionalFormatting sqref="I88:K89">
    <cfRule type="expression" priority="28" dxfId="0" stopIfTrue="1">
      <formula>$C$105="c"</formula>
    </cfRule>
  </conditionalFormatting>
  <conditionalFormatting sqref="L88:L89">
    <cfRule type="expression" priority="29" dxfId="0" stopIfTrue="1">
      <formula>$C$105="d"</formula>
    </cfRule>
  </conditionalFormatting>
  <conditionalFormatting sqref="D107:E107">
    <cfRule type="expression" priority="30" dxfId="0" stopIfTrue="1">
      <formula>$C$123="a"</formula>
    </cfRule>
  </conditionalFormatting>
  <conditionalFormatting sqref="F107:H107">
    <cfRule type="expression" priority="31" dxfId="0" stopIfTrue="1">
      <formula>$C$123="b"</formula>
    </cfRule>
  </conditionalFormatting>
  <conditionalFormatting sqref="D108:H108">
    <cfRule type="expression" priority="32" dxfId="0" stopIfTrue="1">
      <formula>OR($C$123="a",$C$123="b")</formula>
    </cfRule>
  </conditionalFormatting>
  <conditionalFormatting sqref="I107:K108">
    <cfRule type="expression" priority="33" dxfId="0" stopIfTrue="1">
      <formula>$C$123="c"</formula>
    </cfRule>
  </conditionalFormatting>
  <conditionalFormatting sqref="L107:L108">
    <cfRule type="expression" priority="34" dxfId="0" stopIfTrue="1">
      <formula>$C$123="d"</formula>
    </cfRule>
  </conditionalFormatting>
  <conditionalFormatting sqref="D128:E128">
    <cfRule type="expression" priority="35" dxfId="0" stopIfTrue="1">
      <formula>$C$146="a"</formula>
    </cfRule>
  </conditionalFormatting>
  <conditionalFormatting sqref="F128:H128">
    <cfRule type="expression" priority="36" dxfId="0" stopIfTrue="1">
      <formula>$C$146="b"</formula>
    </cfRule>
  </conditionalFormatting>
  <conditionalFormatting sqref="D129:H129">
    <cfRule type="expression" priority="37" dxfId="0" stopIfTrue="1">
      <formula>OR($C$146="a",$C$146="b")</formula>
    </cfRule>
  </conditionalFormatting>
  <conditionalFormatting sqref="I128:K129">
    <cfRule type="expression" priority="38" dxfId="0" stopIfTrue="1">
      <formula>$C$146="c"</formula>
    </cfRule>
  </conditionalFormatting>
  <conditionalFormatting sqref="L128:L129">
    <cfRule type="expression" priority="39" dxfId="0" stopIfTrue="1">
      <formula>$C$146="d"</formula>
    </cfRule>
  </conditionalFormatting>
  <conditionalFormatting sqref="D148:E148">
    <cfRule type="expression" priority="40" dxfId="0" stopIfTrue="1">
      <formula>$C$165="a"</formula>
    </cfRule>
  </conditionalFormatting>
  <conditionalFormatting sqref="F148:H148">
    <cfRule type="expression" priority="41" dxfId="0" stopIfTrue="1">
      <formula>$C$165="b"</formula>
    </cfRule>
  </conditionalFormatting>
  <conditionalFormatting sqref="D149:H149">
    <cfRule type="expression" priority="42" dxfId="0" stopIfTrue="1">
      <formula>OR($C$165="a",$C$165="b")</formula>
    </cfRule>
  </conditionalFormatting>
  <conditionalFormatting sqref="I148:K149">
    <cfRule type="expression" priority="43" dxfId="0" stopIfTrue="1">
      <formula>$C$165="c"</formula>
    </cfRule>
  </conditionalFormatting>
  <conditionalFormatting sqref="L148:L149">
    <cfRule type="expression" priority="44" dxfId="0" stopIfTrue="1">
      <formula>$C$165="d"</formula>
    </cfRule>
  </conditionalFormatting>
  <conditionalFormatting sqref="D170:E170">
    <cfRule type="expression" priority="45" dxfId="0" stopIfTrue="1">
      <formula>$C$186="a"</formula>
    </cfRule>
  </conditionalFormatting>
  <conditionalFormatting sqref="F170:H170">
    <cfRule type="expression" priority="46" dxfId="0" stopIfTrue="1">
      <formula>$C$186="b"</formula>
    </cfRule>
  </conditionalFormatting>
  <conditionalFormatting sqref="D171:H171">
    <cfRule type="expression" priority="47" dxfId="0" stopIfTrue="1">
      <formula>OR($C$186="a",$C$186="b")</formula>
    </cfRule>
  </conditionalFormatting>
  <conditionalFormatting sqref="I170:K171">
    <cfRule type="expression" priority="48" dxfId="0" stopIfTrue="1">
      <formula>$C$186="c"</formula>
    </cfRule>
  </conditionalFormatting>
  <conditionalFormatting sqref="L170:L171">
    <cfRule type="expression" priority="49" dxfId="0" stopIfTrue="1">
      <formula>$C$186="d"</formula>
    </cfRule>
  </conditionalFormatting>
  <conditionalFormatting sqref="D188:E188">
    <cfRule type="expression" priority="50" dxfId="0" stopIfTrue="1">
      <formula>$C$207="a"</formula>
    </cfRule>
  </conditionalFormatting>
  <conditionalFormatting sqref="F188:H188">
    <cfRule type="expression" priority="51" dxfId="0" stopIfTrue="1">
      <formula>$C$207="b"</formula>
    </cfRule>
  </conditionalFormatting>
  <conditionalFormatting sqref="D189:H189">
    <cfRule type="expression" priority="52" dxfId="0" stopIfTrue="1">
      <formula>OR($C$207="a",$C$207="b")</formula>
    </cfRule>
  </conditionalFormatting>
  <conditionalFormatting sqref="I188:K189">
    <cfRule type="expression" priority="53" dxfId="0" stopIfTrue="1">
      <formula>$C$207="c"</formula>
    </cfRule>
  </conditionalFormatting>
  <conditionalFormatting sqref="L188:L189">
    <cfRule type="expression" priority="54" dxfId="0" stopIfTrue="1">
      <formula>$C$207="d"</formula>
    </cfRule>
  </conditionalFormatting>
  <conditionalFormatting sqref="D212:E212">
    <cfRule type="expression" priority="55" dxfId="0" stopIfTrue="1">
      <formula>$C$229="a"</formula>
    </cfRule>
  </conditionalFormatting>
  <conditionalFormatting sqref="F212:H212">
    <cfRule type="expression" priority="56" dxfId="0" stopIfTrue="1">
      <formula>$C$229="b"</formula>
    </cfRule>
  </conditionalFormatting>
  <conditionalFormatting sqref="D213:H213">
    <cfRule type="expression" priority="57" dxfId="0" stopIfTrue="1">
      <formula>OR($C$229="a",$C$229="b")</formula>
    </cfRule>
  </conditionalFormatting>
  <conditionalFormatting sqref="I212:K213">
    <cfRule type="expression" priority="58" dxfId="0" stopIfTrue="1">
      <formula>$C$229="c"</formula>
    </cfRule>
  </conditionalFormatting>
  <conditionalFormatting sqref="L212:L213">
    <cfRule type="expression" priority="59" dxfId="0" stopIfTrue="1">
      <formula>$C$229="d"</formula>
    </cfRule>
  </conditionalFormatting>
  <conditionalFormatting sqref="D231:E231">
    <cfRule type="expression" priority="60" dxfId="0" stopIfTrue="1">
      <formula>$C$248="a"</formula>
    </cfRule>
  </conditionalFormatting>
  <conditionalFormatting sqref="F231:H231">
    <cfRule type="expression" priority="61" dxfId="0" stopIfTrue="1">
      <formula>$C$248="b"</formula>
    </cfRule>
  </conditionalFormatting>
  <conditionalFormatting sqref="D232:H232">
    <cfRule type="expression" priority="62" dxfId="0" stopIfTrue="1">
      <formula>OR($C$248="a",$C$248="b")</formula>
    </cfRule>
  </conditionalFormatting>
  <conditionalFormatting sqref="I231:K232">
    <cfRule type="expression" priority="63" dxfId="0" stopIfTrue="1">
      <formula>$C$248="c"</formula>
    </cfRule>
  </conditionalFormatting>
  <conditionalFormatting sqref="L231:L232">
    <cfRule type="expression" priority="64" dxfId="0" stopIfTrue="1">
      <formula>$C$248="d"</formula>
    </cfRule>
  </conditionalFormatting>
  <conditionalFormatting sqref="D253:E253">
    <cfRule type="expression" priority="65" dxfId="0" stopIfTrue="1">
      <formula>$C$271="a"</formula>
    </cfRule>
  </conditionalFormatting>
  <conditionalFormatting sqref="F253:H253">
    <cfRule type="expression" priority="66" dxfId="0" stopIfTrue="1">
      <formula>$C$271="b"</formula>
    </cfRule>
  </conditionalFormatting>
  <conditionalFormatting sqref="D254:H254">
    <cfRule type="expression" priority="67" dxfId="0" stopIfTrue="1">
      <formula>OR($C$271="a",$C$271="b")</formula>
    </cfRule>
  </conditionalFormatting>
  <conditionalFormatting sqref="I253:K254">
    <cfRule type="expression" priority="68" dxfId="0" stopIfTrue="1">
      <formula>$C$271="c"</formula>
    </cfRule>
  </conditionalFormatting>
  <conditionalFormatting sqref="L253:L254">
    <cfRule type="expression" priority="69" dxfId="0" stopIfTrue="1">
      <formula>$C$271="d"</formula>
    </cfRule>
  </conditionalFormatting>
  <conditionalFormatting sqref="D273:E273">
    <cfRule type="expression" priority="70" dxfId="0" stopIfTrue="1">
      <formula>$C$290="a"</formula>
    </cfRule>
  </conditionalFormatting>
  <conditionalFormatting sqref="F273:H273">
    <cfRule type="expression" priority="71" dxfId="0" stopIfTrue="1">
      <formula>$C$290="b"</formula>
    </cfRule>
  </conditionalFormatting>
  <conditionalFormatting sqref="D274:H274">
    <cfRule type="expression" priority="72" dxfId="0" stopIfTrue="1">
      <formula>OR($C$290="a",$C$290="b")</formula>
    </cfRule>
  </conditionalFormatting>
  <conditionalFormatting sqref="I273:K274">
    <cfRule type="expression" priority="73" dxfId="0" stopIfTrue="1">
      <formula>$C$290="c"</formula>
    </cfRule>
  </conditionalFormatting>
  <conditionalFormatting sqref="L273:L274">
    <cfRule type="expression" priority="74" dxfId="0" stopIfTrue="1">
      <formula>$C$290="d"</formula>
    </cfRule>
  </conditionalFormatting>
  <conditionalFormatting sqref="D295:E295">
    <cfRule type="expression" priority="75" dxfId="0" stopIfTrue="1">
      <formula>$C$312="a"</formula>
    </cfRule>
  </conditionalFormatting>
  <conditionalFormatting sqref="F295:H295">
    <cfRule type="expression" priority="76" dxfId="0" stopIfTrue="1">
      <formula>$C$312="b"</formula>
    </cfRule>
  </conditionalFormatting>
  <conditionalFormatting sqref="D296:H296">
    <cfRule type="expression" priority="77" dxfId="0" stopIfTrue="1">
      <formula>OR($C$312="a",$C$312="b")</formula>
    </cfRule>
  </conditionalFormatting>
  <conditionalFormatting sqref="I295:K296">
    <cfRule type="expression" priority="78" dxfId="0" stopIfTrue="1">
      <formula>$C$312="c"</formula>
    </cfRule>
  </conditionalFormatting>
  <conditionalFormatting sqref="L295:L296">
    <cfRule type="expression" priority="79" dxfId="0" stopIfTrue="1">
      <formula>$C$312="d"</formula>
    </cfRule>
  </conditionalFormatting>
  <conditionalFormatting sqref="D314:E314">
    <cfRule type="expression" priority="80" dxfId="0" stopIfTrue="1">
      <formula>$C$334="a"</formula>
    </cfRule>
  </conditionalFormatting>
  <conditionalFormatting sqref="F314:H314">
    <cfRule type="expression" priority="81" dxfId="0" stopIfTrue="1">
      <formula>$C$334="b"</formula>
    </cfRule>
  </conditionalFormatting>
  <conditionalFormatting sqref="D315:H315">
    <cfRule type="expression" priority="82" dxfId="0" stopIfTrue="1">
      <formula>OR($C$334="a",$C$334="b")</formula>
    </cfRule>
  </conditionalFormatting>
  <conditionalFormatting sqref="I314:K315">
    <cfRule type="expression" priority="83" dxfId="0" stopIfTrue="1">
      <formula>$C$334="c"</formula>
    </cfRule>
  </conditionalFormatting>
  <conditionalFormatting sqref="L314:L315">
    <cfRule type="expression" priority="84" dxfId="0" stopIfTrue="1">
      <formula>$C$334="d"</formula>
    </cfRule>
  </conditionalFormatting>
  <conditionalFormatting sqref="D339:E339">
    <cfRule type="expression" priority="85" dxfId="0" stopIfTrue="1">
      <formula>$C$355="a"</formula>
    </cfRule>
  </conditionalFormatting>
  <conditionalFormatting sqref="F339:H339">
    <cfRule type="expression" priority="86" dxfId="0" stopIfTrue="1">
      <formula>$C$355="b"</formula>
    </cfRule>
  </conditionalFormatting>
  <conditionalFormatting sqref="D340:H340">
    <cfRule type="expression" priority="87" dxfId="0" stopIfTrue="1">
      <formula>OR($C$355="a",$C$355="b")</formula>
    </cfRule>
  </conditionalFormatting>
  <conditionalFormatting sqref="I339:K340">
    <cfRule type="expression" priority="88" dxfId="0" stopIfTrue="1">
      <formula>$C$355="c"</formula>
    </cfRule>
  </conditionalFormatting>
  <conditionalFormatting sqref="L339:L340">
    <cfRule type="expression" priority="89" dxfId="0" stopIfTrue="1">
      <formula>$C$355="d"</formula>
    </cfRule>
  </conditionalFormatting>
  <conditionalFormatting sqref="D357:E357">
    <cfRule type="expression" priority="90" dxfId="0" stopIfTrue="1">
      <formula>$C$374="a"</formula>
    </cfRule>
  </conditionalFormatting>
  <conditionalFormatting sqref="F357:H357">
    <cfRule type="expression" priority="91" dxfId="0" stopIfTrue="1">
      <formula>$C$374="b"</formula>
    </cfRule>
  </conditionalFormatting>
  <conditionalFormatting sqref="D358:H358">
    <cfRule type="expression" priority="92" dxfId="0" stopIfTrue="1">
      <formula>OR($C$374="a",$C$374="b")</formula>
    </cfRule>
  </conditionalFormatting>
  <conditionalFormatting sqref="I357:K358">
    <cfRule type="expression" priority="93" dxfId="0" stopIfTrue="1">
      <formula>$C$374="c"</formula>
    </cfRule>
  </conditionalFormatting>
  <conditionalFormatting sqref="L357:L358">
    <cfRule type="expression" priority="94" dxfId="0" stopIfTrue="1">
      <formula>$C$374="d"</formula>
    </cfRule>
  </conditionalFormatting>
  <conditionalFormatting sqref="D379:E379">
    <cfRule type="expression" priority="95" dxfId="0" stopIfTrue="1">
      <formula>$C$399="a"</formula>
    </cfRule>
  </conditionalFormatting>
  <conditionalFormatting sqref="F379:H379">
    <cfRule type="expression" priority="96" dxfId="0" stopIfTrue="1">
      <formula>$C$399="b"</formula>
    </cfRule>
  </conditionalFormatting>
  <conditionalFormatting sqref="D380:H380">
    <cfRule type="expression" priority="97" dxfId="0" stopIfTrue="1">
      <formula>OR($C$399="a",$C$399="b")</formula>
    </cfRule>
  </conditionalFormatting>
  <conditionalFormatting sqref="I379:K380">
    <cfRule type="expression" priority="98" dxfId="0" stopIfTrue="1">
      <formula>$C$399="c"</formula>
    </cfRule>
  </conditionalFormatting>
  <conditionalFormatting sqref="L379:L380">
    <cfRule type="expression" priority="99" dxfId="0" stopIfTrue="1">
      <formula>$C$399="d"</formula>
    </cfRule>
  </conditionalFormatting>
  <conditionalFormatting sqref="D401:E401">
    <cfRule type="expression" priority="100" dxfId="0" stopIfTrue="1">
      <formula>$C$418="a"</formula>
    </cfRule>
  </conditionalFormatting>
  <conditionalFormatting sqref="F401:H401">
    <cfRule type="expression" priority="101" dxfId="0" stopIfTrue="1">
      <formula>$C$418="b"</formula>
    </cfRule>
  </conditionalFormatting>
  <conditionalFormatting sqref="D402:H402">
    <cfRule type="expression" priority="102" dxfId="0" stopIfTrue="1">
      <formula>OR($C$418="a",$C$418="b")</formula>
    </cfRule>
  </conditionalFormatting>
  <conditionalFormatting sqref="I401:K402">
    <cfRule type="expression" priority="103" dxfId="0" stopIfTrue="1">
      <formula>$C$418="c"</formula>
    </cfRule>
  </conditionalFormatting>
  <conditionalFormatting sqref="L401:L402">
    <cfRule type="expression" priority="104" dxfId="0" stopIfTrue="1">
      <formula>$C$418="d"</formula>
    </cfRule>
  </conditionalFormatting>
  <conditionalFormatting sqref="D423:E423">
    <cfRule type="expression" priority="105" dxfId="0" stopIfTrue="1">
      <formula>$C$440="a"</formula>
    </cfRule>
  </conditionalFormatting>
  <conditionalFormatting sqref="F423:H423">
    <cfRule type="expression" priority="106" dxfId="0" stopIfTrue="1">
      <formula>$C$440="b"</formula>
    </cfRule>
  </conditionalFormatting>
  <conditionalFormatting sqref="D424:H424">
    <cfRule type="expression" priority="107" dxfId="0" stopIfTrue="1">
      <formula>OR($C$440="a",$C$440="b")</formula>
    </cfRule>
  </conditionalFormatting>
  <conditionalFormatting sqref="I423:K424">
    <cfRule type="expression" priority="108" dxfId="0" stopIfTrue="1">
      <formula>$C$440="c"</formula>
    </cfRule>
  </conditionalFormatting>
  <conditionalFormatting sqref="L423:L424">
    <cfRule type="expression" priority="109" dxfId="0" stopIfTrue="1">
      <formula>$C$440="d"</formula>
    </cfRule>
  </conditionalFormatting>
  <conditionalFormatting sqref="D442:E442">
    <cfRule type="expression" priority="110" dxfId="0" stopIfTrue="1">
      <formula>$C$458="a"</formula>
    </cfRule>
  </conditionalFormatting>
  <conditionalFormatting sqref="F442:H442">
    <cfRule type="expression" priority="111" dxfId="0" stopIfTrue="1">
      <formula>$C$458="b"</formula>
    </cfRule>
  </conditionalFormatting>
  <conditionalFormatting sqref="D443:H443">
    <cfRule type="expression" priority="112" dxfId="0" stopIfTrue="1">
      <formula>OR($C$458="a",$C$458="b")</formula>
    </cfRule>
  </conditionalFormatting>
  <conditionalFormatting sqref="I442:K443">
    <cfRule type="expression" priority="113" dxfId="0" stopIfTrue="1">
      <formula>$C$458="c"</formula>
    </cfRule>
  </conditionalFormatting>
  <conditionalFormatting sqref="L442:L443">
    <cfRule type="expression" priority="114" dxfId="0" stopIfTrue="1">
      <formula>$C$458="d"</formula>
    </cfRule>
  </conditionalFormatting>
  <conditionalFormatting sqref="D463:E463">
    <cfRule type="expression" priority="115" dxfId="0" stopIfTrue="1">
      <formula>$C$480="a"</formula>
    </cfRule>
  </conditionalFormatting>
  <conditionalFormatting sqref="F463:H463">
    <cfRule type="expression" priority="116" dxfId="0" stopIfTrue="1">
      <formula>$C$480="b"</formula>
    </cfRule>
  </conditionalFormatting>
  <conditionalFormatting sqref="D464:H464">
    <cfRule type="expression" priority="117" dxfId="0" stopIfTrue="1">
      <formula>OR($C$480="a",$C$480="b")</formula>
    </cfRule>
  </conditionalFormatting>
  <conditionalFormatting sqref="I463:K464">
    <cfRule type="expression" priority="118" dxfId="0" stopIfTrue="1">
      <formula>$C$480="c"</formula>
    </cfRule>
  </conditionalFormatting>
  <conditionalFormatting sqref="L463:L464">
    <cfRule type="expression" priority="119" dxfId="0" stopIfTrue="1">
      <formula>$C$480="d"</formula>
    </cfRule>
  </conditionalFormatting>
  <conditionalFormatting sqref="D482:E482">
    <cfRule type="expression" priority="120" dxfId="0" stopIfTrue="1">
      <formula>$C$498="a"</formula>
    </cfRule>
  </conditionalFormatting>
  <conditionalFormatting sqref="F482:H482">
    <cfRule type="expression" priority="121" dxfId="0" stopIfTrue="1">
      <formula>$C$498="b"</formula>
    </cfRule>
  </conditionalFormatting>
  <conditionalFormatting sqref="D483:H483">
    <cfRule type="expression" priority="122" dxfId="0" stopIfTrue="1">
      <formula>OR($C$498="a",$C$498="b")</formula>
    </cfRule>
  </conditionalFormatting>
  <conditionalFormatting sqref="I482:K483">
    <cfRule type="expression" priority="123" dxfId="0" stopIfTrue="1">
      <formula>$C$498="c"</formula>
    </cfRule>
  </conditionalFormatting>
  <conditionalFormatting sqref="L482:L483">
    <cfRule type="expression" priority="124" dxfId="0" stopIfTrue="1">
      <formula>$C$498="d"</formula>
    </cfRule>
  </conditionalFormatting>
  <conditionalFormatting sqref="D521:E521">
    <cfRule type="expression" priority="125" dxfId="0" stopIfTrue="1">
      <formula>$C$540="a"</formula>
    </cfRule>
  </conditionalFormatting>
  <conditionalFormatting sqref="D503:E503">
    <cfRule type="expression" priority="126" dxfId="0" stopIfTrue="1">
      <formula>$C$519="a"</formula>
    </cfRule>
  </conditionalFormatting>
  <conditionalFormatting sqref="F503:H503">
    <cfRule type="expression" priority="127" dxfId="0" stopIfTrue="1">
      <formula>$C$519="b"</formula>
    </cfRule>
  </conditionalFormatting>
  <conditionalFormatting sqref="D504:H504">
    <cfRule type="expression" priority="128" dxfId="0" stopIfTrue="1">
      <formula>OR($C$519="a",$C$519="b")</formula>
    </cfRule>
  </conditionalFormatting>
  <conditionalFormatting sqref="I503:K504">
    <cfRule type="expression" priority="129" dxfId="0" stopIfTrue="1">
      <formula>$C$519="c"</formula>
    </cfRule>
  </conditionalFormatting>
  <conditionalFormatting sqref="L503:L504">
    <cfRule type="expression" priority="130" dxfId="0" stopIfTrue="1">
      <formula>$C$519="d"</formula>
    </cfRule>
  </conditionalFormatting>
  <dataValidations count="3">
    <dataValidation type="list" allowBlank="1" showInputMessage="1" showErrorMessage="1" sqref="C7:C14 C27:C33 C49:C57 C70:C75 C91:C97 C110:C115 C131:C138 C151:C157 C173:C178 C191:C199 C215:C221 C234:C240 C256:C263 C276:C282 C298:C304 C317:C326 C342:C347 C360:C366 C382:C391 C404:C410 C426:C432 C445:C450 C466:C472 C485:C490 C506:C511">
      <formula1>$A$544:$A$546</formula1>
    </dataValidation>
    <dataValidation type="list" allowBlank="1" showInputMessage="1" showErrorMessage="1" sqref="C528">
      <formula1>$B$544:$B$545</formula1>
    </dataValidation>
    <dataValidation type="list" allowBlank="1" showInputMessage="1" showErrorMessage="1" sqref="D534:E534 D530:E530 D532:E532">
      <formula1>$B$549:$B$573</formula1>
    </dataValidation>
  </dataValidations>
  <printOptions/>
  <pageMargins left="0.6" right="0.5" top="0.68" bottom="0.62" header="0.512" footer="0.512"/>
  <pageSetup horizontalDpi="600" verticalDpi="600" orientation="landscape" paperSize="9" scale="82" r:id="rId2"/>
  <rowBreaks count="12" manualBreakCount="12">
    <brk id="43" max="11" man="1"/>
    <brk id="85" max="11" man="1"/>
    <brk id="125" max="11" man="1"/>
    <brk id="167" max="11" man="1"/>
    <brk id="209" max="11" man="1"/>
    <brk id="250" max="11" man="1"/>
    <brk id="292" max="11" man="1"/>
    <brk id="336" max="11" man="1"/>
    <brk id="376" max="11" man="1"/>
    <brk id="420" max="11" man="1"/>
    <brk id="460" max="11" man="1"/>
    <brk id="500" max="11" man="1"/>
  </rowBreaks>
  <drawing r:id="rId1"/>
</worksheet>
</file>

<file path=xl/worksheets/sheet17.xml><?xml version="1.0" encoding="utf-8"?>
<worksheet xmlns="http://schemas.openxmlformats.org/spreadsheetml/2006/main" xmlns:r="http://schemas.openxmlformats.org/officeDocument/2006/relationships">
  <sheetPr codeName="Sheet17">
    <pageSetUpPr fitToPage="1"/>
  </sheetPr>
  <dimension ref="A1:N183"/>
  <sheetViews>
    <sheetView zoomScalePageLayoutView="0" workbookViewId="0" topLeftCell="A1">
      <selection activeCell="I81" sqref="I81"/>
    </sheetView>
  </sheetViews>
  <sheetFormatPr defaultColWidth="9.00390625" defaultRowHeight="13.5"/>
  <cols>
    <col min="1" max="1" width="10.00390625" style="501" customWidth="1"/>
    <col min="2" max="2" width="18.25390625" style="502" customWidth="1"/>
    <col min="3" max="3" width="8.25390625" style="502" customWidth="1"/>
    <col min="4" max="5" width="8.875" style="502" customWidth="1"/>
    <col min="6" max="6" width="4.625" style="502" customWidth="1"/>
    <col min="7" max="10" width="8.875" style="502" customWidth="1"/>
    <col min="11" max="11" width="0.37109375" style="502" hidden="1" customWidth="1"/>
    <col min="12" max="12" width="0.12890625" style="502" customWidth="1"/>
    <col min="13" max="13" width="0" style="502" hidden="1" customWidth="1"/>
    <col min="14" max="14" width="3.75390625" style="502" customWidth="1"/>
    <col min="15" max="16384" width="9.00390625" style="502" customWidth="1"/>
  </cols>
  <sheetData>
    <row r="1" spans="1:10" ht="13.5">
      <c r="A1" s="543"/>
      <c r="B1" s="544"/>
      <c r="C1" s="544"/>
      <c r="D1" s="545"/>
      <c r="E1" s="545"/>
      <c r="F1" s="545"/>
      <c r="G1" s="545"/>
      <c r="H1" s="546"/>
      <c r="I1" s="547" t="s">
        <v>710</v>
      </c>
      <c r="J1" s="547" t="s">
        <v>485</v>
      </c>
    </row>
    <row r="2" spans="1:10" ht="54.75" customHeight="1">
      <c r="A2" s="543"/>
      <c r="B2" s="544"/>
      <c r="C2" s="544"/>
      <c r="D2" s="545"/>
      <c r="E2" s="545"/>
      <c r="F2" s="545"/>
      <c r="G2" s="545"/>
      <c r="H2" s="548"/>
      <c r="I2" s="549"/>
      <c r="J2" s="549"/>
    </row>
    <row r="3" spans="1:10" s="336" customFormat="1" ht="19.5" customHeight="1">
      <c r="A3" s="537" t="s">
        <v>446</v>
      </c>
      <c r="B3" s="532"/>
      <c r="C3" s="532"/>
      <c r="D3" s="532"/>
      <c r="E3" s="532"/>
      <c r="F3" s="532"/>
      <c r="G3" s="532"/>
      <c r="H3" s="532"/>
      <c r="I3" s="532"/>
      <c r="J3" s="532"/>
    </row>
    <row r="4" spans="1:14" s="336" customFormat="1" ht="19.5" customHeight="1">
      <c r="A4" s="532"/>
      <c r="B4" s="532"/>
      <c r="C4" s="532"/>
      <c r="D4" s="532"/>
      <c r="E4" s="532"/>
      <c r="F4" s="532"/>
      <c r="G4" s="532"/>
      <c r="H4" s="532"/>
      <c r="I4" s="963">
        <v>567</v>
      </c>
      <c r="J4" s="963"/>
      <c r="N4" s="523"/>
    </row>
    <row r="5" spans="1:10" s="336" customFormat="1" ht="19.5" customHeight="1">
      <c r="A5" s="537"/>
      <c r="B5" s="532"/>
      <c r="C5" s="532"/>
      <c r="D5" s="532"/>
      <c r="E5" s="532"/>
      <c r="F5" s="532"/>
      <c r="G5" s="532"/>
      <c r="H5" s="532"/>
      <c r="I5" s="964">
        <v>40269</v>
      </c>
      <c r="J5" s="964"/>
    </row>
    <row r="6" spans="1:10" s="336" customFormat="1" ht="19.5" customHeight="1">
      <c r="A6" s="537"/>
      <c r="B6" s="532"/>
      <c r="C6" s="532"/>
      <c r="D6" s="532"/>
      <c r="E6" s="532"/>
      <c r="F6" s="532"/>
      <c r="G6" s="532"/>
      <c r="H6" s="532"/>
      <c r="I6" s="532"/>
      <c r="J6" s="532"/>
    </row>
    <row r="7" spans="1:10" s="336" customFormat="1" ht="19.5" customHeight="1">
      <c r="A7" s="961" t="str">
        <f>'評定条件入力表'!C11</f>
        <v>㈱○×建設　</v>
      </c>
      <c r="B7" s="962"/>
      <c r="C7" s="532" t="s">
        <v>471</v>
      </c>
      <c r="D7" s="532"/>
      <c r="E7" s="532"/>
      <c r="F7" s="532"/>
      <c r="G7" s="532"/>
      <c r="H7" s="532"/>
      <c r="I7" s="532"/>
      <c r="J7" s="532"/>
    </row>
    <row r="8" spans="1:10" s="336" customFormat="1" ht="19.5" customHeight="1">
      <c r="A8" s="537"/>
      <c r="B8" s="510"/>
      <c r="C8" s="511"/>
      <c r="D8" s="532"/>
      <c r="E8" s="532"/>
      <c r="F8" s="532"/>
      <c r="G8" s="532"/>
      <c r="H8" s="532"/>
      <c r="I8" s="532"/>
      <c r="J8" s="532"/>
    </row>
    <row r="9" spans="1:10" s="336" customFormat="1" ht="19.5" customHeight="1">
      <c r="A9" s="537"/>
      <c r="B9" s="532"/>
      <c r="C9" s="532"/>
      <c r="D9" s="532"/>
      <c r="E9" s="532"/>
      <c r="F9" s="532"/>
      <c r="G9" s="532"/>
      <c r="H9" s="532"/>
      <c r="I9" s="532"/>
      <c r="J9" s="511" t="s">
        <v>399</v>
      </c>
    </row>
    <row r="10" spans="1:10" s="336" customFormat="1" ht="19.5" customHeight="1">
      <c r="A10" s="537"/>
      <c r="B10" s="532"/>
      <c r="C10" s="532"/>
      <c r="D10" s="532"/>
      <c r="E10" s="532"/>
      <c r="F10" s="532"/>
      <c r="G10" s="532"/>
      <c r="H10" s="532"/>
      <c r="I10" s="510"/>
      <c r="J10" s="532"/>
    </row>
    <row r="11" spans="1:10" s="336" customFormat="1" ht="19.5" customHeight="1">
      <c r="A11" s="537"/>
      <c r="B11" s="532"/>
      <c r="C11" s="532"/>
      <c r="D11" s="532"/>
      <c r="E11" s="532"/>
      <c r="F11" s="532"/>
      <c r="G11" s="532"/>
      <c r="H11" s="532"/>
      <c r="I11" s="532"/>
      <c r="J11" s="532"/>
    </row>
    <row r="12" spans="1:10" s="336" customFormat="1" ht="19.5" customHeight="1">
      <c r="A12" s="537"/>
      <c r="B12" s="532"/>
      <c r="C12" s="532"/>
      <c r="D12" s="532"/>
      <c r="E12" s="532"/>
      <c r="F12" s="532"/>
      <c r="G12" s="532"/>
      <c r="H12" s="532"/>
      <c r="I12" s="532"/>
      <c r="J12" s="532"/>
    </row>
    <row r="13" spans="1:10" s="336" customFormat="1" ht="19.5" customHeight="1">
      <c r="A13" s="960" t="s">
        <v>447</v>
      </c>
      <c r="B13" s="960"/>
      <c r="C13" s="960"/>
      <c r="D13" s="960"/>
      <c r="E13" s="960"/>
      <c r="F13" s="960"/>
      <c r="G13" s="960"/>
      <c r="H13" s="960"/>
      <c r="I13" s="960"/>
      <c r="J13" s="960"/>
    </row>
    <row r="14" spans="1:10" s="336" customFormat="1" ht="17.25" customHeight="1">
      <c r="A14" s="538"/>
      <c r="B14" s="539"/>
      <c r="C14" s="539"/>
      <c r="D14" s="539"/>
      <c r="E14" s="539"/>
      <c r="F14" s="539"/>
      <c r="G14" s="539"/>
      <c r="H14" s="539"/>
      <c r="I14" s="539"/>
      <c r="J14" s="532"/>
    </row>
    <row r="15" spans="1:10" s="336" customFormat="1" ht="17.25" customHeight="1">
      <c r="A15" s="537"/>
      <c r="B15" s="532"/>
      <c r="C15" s="532"/>
      <c r="D15" s="532"/>
      <c r="E15" s="532"/>
      <c r="F15" s="532"/>
      <c r="G15" s="532"/>
      <c r="H15" s="532"/>
      <c r="I15" s="532"/>
      <c r="J15" s="532"/>
    </row>
    <row r="16" spans="1:10" s="336" customFormat="1" ht="19.5" customHeight="1">
      <c r="A16" s="535" t="s">
        <v>400</v>
      </c>
      <c r="B16" s="510"/>
      <c r="C16" s="510"/>
      <c r="D16" s="510"/>
      <c r="E16" s="510"/>
      <c r="F16" s="510"/>
      <c r="G16" s="510"/>
      <c r="H16" s="510"/>
      <c r="I16" s="510"/>
      <c r="J16" s="532"/>
    </row>
    <row r="17" spans="1:10" s="336" customFormat="1" ht="19.5" customHeight="1">
      <c r="A17" s="535" t="s">
        <v>401</v>
      </c>
      <c r="B17" s="510"/>
      <c r="C17" s="510"/>
      <c r="D17" s="510"/>
      <c r="E17" s="510"/>
      <c r="F17" s="510"/>
      <c r="G17" s="510"/>
      <c r="H17" s="510"/>
      <c r="I17" s="510"/>
      <c r="J17" s="532"/>
    </row>
    <row r="18" spans="1:10" s="336" customFormat="1" ht="19.5" customHeight="1">
      <c r="A18" s="535" t="s">
        <v>448</v>
      </c>
      <c r="B18" s="510"/>
      <c r="C18" s="510"/>
      <c r="D18" s="510"/>
      <c r="E18" s="510"/>
      <c r="F18" s="510"/>
      <c r="G18" s="510"/>
      <c r="H18" s="510"/>
      <c r="I18" s="510"/>
      <c r="J18" s="532"/>
    </row>
    <row r="19" spans="1:10" s="336" customFormat="1" ht="19.5" customHeight="1">
      <c r="A19" s="535" t="s">
        <v>449</v>
      </c>
      <c r="B19" s="510"/>
      <c r="C19" s="510"/>
      <c r="D19" s="510"/>
      <c r="E19" s="510"/>
      <c r="F19" s="510"/>
      <c r="G19" s="510"/>
      <c r="H19" s="510"/>
      <c r="I19" s="510"/>
      <c r="J19" s="532"/>
    </row>
    <row r="20" spans="1:10" s="336" customFormat="1" ht="19.5" customHeight="1">
      <c r="A20" s="535" t="s">
        <v>402</v>
      </c>
      <c r="B20" s="510"/>
      <c r="C20" s="510"/>
      <c r="D20" s="510"/>
      <c r="E20" s="510"/>
      <c r="F20" s="510"/>
      <c r="G20" s="510"/>
      <c r="H20" s="510"/>
      <c r="I20" s="510"/>
      <c r="J20" s="532"/>
    </row>
    <row r="21" spans="1:10" s="336" customFormat="1" ht="19.5" customHeight="1">
      <c r="A21" s="535" t="s">
        <v>403</v>
      </c>
      <c r="B21" s="510"/>
      <c r="C21" s="510"/>
      <c r="D21" s="510"/>
      <c r="E21" s="510"/>
      <c r="F21" s="510"/>
      <c r="G21" s="510"/>
      <c r="H21" s="510"/>
      <c r="I21" s="510"/>
      <c r="J21" s="532"/>
    </row>
    <row r="22" spans="1:10" s="336" customFormat="1" ht="19.5" customHeight="1">
      <c r="A22" s="535"/>
      <c r="B22" s="510"/>
      <c r="C22" s="510"/>
      <c r="D22" s="510"/>
      <c r="E22" s="510"/>
      <c r="F22" s="510"/>
      <c r="G22" s="510"/>
      <c r="H22" s="510"/>
      <c r="I22" s="510"/>
      <c r="J22" s="532"/>
    </row>
    <row r="23" spans="1:10" s="336" customFormat="1" ht="19.5" customHeight="1">
      <c r="A23" s="535"/>
      <c r="B23" s="510"/>
      <c r="C23" s="510"/>
      <c r="D23" s="510"/>
      <c r="E23" s="510"/>
      <c r="F23" s="510"/>
      <c r="G23" s="510"/>
      <c r="H23" s="510"/>
      <c r="I23" s="510"/>
      <c r="J23" s="532"/>
    </row>
    <row r="24" spans="1:10" s="336" customFormat="1" ht="19.5" customHeight="1">
      <c r="A24" s="537"/>
      <c r="B24" s="532"/>
      <c r="C24" s="532"/>
      <c r="D24" s="532"/>
      <c r="E24" s="532"/>
      <c r="F24" s="532"/>
      <c r="G24" s="532"/>
      <c r="H24" s="532"/>
      <c r="I24" s="532"/>
      <c r="J24" s="532"/>
    </row>
    <row r="25" spans="1:10" s="336" customFormat="1" ht="19.5" customHeight="1">
      <c r="A25" s="960" t="s">
        <v>450</v>
      </c>
      <c r="B25" s="960"/>
      <c r="C25" s="960"/>
      <c r="D25" s="960"/>
      <c r="E25" s="960"/>
      <c r="F25" s="960"/>
      <c r="G25" s="960"/>
      <c r="H25" s="960"/>
      <c r="I25" s="960"/>
      <c r="J25" s="960"/>
    </row>
    <row r="26" spans="1:10" s="336" customFormat="1" ht="19.5" customHeight="1">
      <c r="A26" s="537"/>
      <c r="B26" s="532"/>
      <c r="C26" s="532"/>
      <c r="D26" s="532"/>
      <c r="E26" s="532"/>
      <c r="F26" s="532"/>
      <c r="G26" s="532"/>
      <c r="H26" s="532"/>
      <c r="I26" s="532"/>
      <c r="J26" s="532"/>
    </row>
    <row r="27" spans="1:10" s="336" customFormat="1" ht="19.5" customHeight="1">
      <c r="A27" s="532"/>
      <c r="B27" s="532"/>
      <c r="C27" s="532"/>
      <c r="D27" s="532"/>
      <c r="E27" s="539"/>
      <c r="F27" s="539"/>
      <c r="G27" s="539"/>
      <c r="H27" s="539"/>
      <c r="I27" s="532"/>
      <c r="J27" s="532"/>
    </row>
    <row r="28" spans="1:10" s="336" customFormat="1" ht="24" customHeight="1">
      <c r="A28" s="540" t="s">
        <v>451</v>
      </c>
      <c r="B28" s="508" t="s">
        <v>452</v>
      </c>
      <c r="C28" s="532"/>
      <c r="D28" s="967">
        <f>'評定条件入力表'!C5</f>
        <v>4231100567</v>
      </c>
      <c r="E28" s="967"/>
      <c r="F28" s="510"/>
      <c r="G28" s="510"/>
      <c r="H28" s="532"/>
      <c r="I28" s="510"/>
      <c r="J28" s="532"/>
    </row>
    <row r="29" spans="1:10" s="336" customFormat="1" ht="24" customHeight="1">
      <c r="A29" s="540"/>
      <c r="B29" s="508"/>
      <c r="C29" s="532"/>
      <c r="D29" s="966" t="str">
        <f>'評定条件入力表'!C6</f>
        <v>公共下水道○○○線管渠布設工事</v>
      </c>
      <c r="E29" s="966"/>
      <c r="F29" s="966"/>
      <c r="G29" s="966"/>
      <c r="H29" s="966"/>
      <c r="I29" s="966"/>
      <c r="J29" s="966"/>
    </row>
    <row r="30" spans="1:10" s="336" customFormat="1" ht="24" customHeight="1">
      <c r="A30" s="540" t="s">
        <v>453</v>
      </c>
      <c r="B30" s="508" t="s">
        <v>454</v>
      </c>
      <c r="C30" s="532"/>
      <c r="D30" s="965">
        <f>'評定条件入力表'!C17</f>
        <v>40269</v>
      </c>
      <c r="E30" s="965"/>
      <c r="F30" s="539" t="s">
        <v>455</v>
      </c>
      <c r="G30" s="965">
        <f>'評定条件入力表'!E17</f>
        <v>40618</v>
      </c>
      <c r="H30" s="965"/>
      <c r="I30" s="510" t="s">
        <v>456</v>
      </c>
      <c r="J30" s="532"/>
    </row>
    <row r="31" spans="1:10" s="336" customFormat="1" ht="24" customHeight="1">
      <c r="A31" s="540" t="s">
        <v>457</v>
      </c>
      <c r="B31" s="508" t="s">
        <v>458</v>
      </c>
      <c r="C31" s="532"/>
      <c r="D31" s="965">
        <f>'評定条件入力表'!C18</f>
        <v>40626</v>
      </c>
      <c r="E31" s="965"/>
      <c r="F31" s="510"/>
      <c r="G31" s="510"/>
      <c r="H31" s="510"/>
      <c r="I31" s="510"/>
      <c r="J31" s="532"/>
    </row>
    <row r="32" spans="1:10" s="336" customFormat="1" ht="24" customHeight="1">
      <c r="A32" s="540" t="s">
        <v>459</v>
      </c>
      <c r="B32" s="508" t="s">
        <v>460</v>
      </c>
      <c r="C32" s="532"/>
      <c r="D32" s="541">
        <f>'工事成績採点表'!L30</f>
        <v>65</v>
      </c>
      <c r="E32" s="532" t="s">
        <v>461</v>
      </c>
      <c r="F32" s="532"/>
      <c r="G32" s="532"/>
      <c r="H32" s="532"/>
      <c r="I32" s="532"/>
      <c r="J32" s="532"/>
    </row>
    <row r="33" spans="1:10" s="336" customFormat="1" ht="24" customHeight="1">
      <c r="A33" s="540" t="s">
        <v>462</v>
      </c>
      <c r="B33" s="508" t="s">
        <v>463</v>
      </c>
      <c r="C33" s="532"/>
      <c r="D33" s="539" t="s">
        <v>464</v>
      </c>
      <c r="E33" s="532"/>
      <c r="F33" s="532"/>
      <c r="G33" s="532"/>
      <c r="H33" s="532"/>
      <c r="I33" s="532"/>
      <c r="J33" s="532"/>
    </row>
    <row r="34" spans="1:10" s="336" customFormat="1" ht="24" customHeight="1">
      <c r="A34" s="540" t="s">
        <v>465</v>
      </c>
      <c r="B34" s="508" t="s">
        <v>466</v>
      </c>
      <c r="C34" s="532"/>
      <c r="D34" s="510" t="s">
        <v>405</v>
      </c>
      <c r="E34" s="510"/>
      <c r="F34" s="510"/>
      <c r="G34" s="510"/>
      <c r="H34" s="510"/>
      <c r="I34" s="532"/>
      <c r="J34" s="532"/>
    </row>
    <row r="35" spans="1:10" s="336" customFormat="1" ht="24" customHeight="1">
      <c r="A35" s="540"/>
      <c r="B35" s="508" t="s">
        <v>467</v>
      </c>
      <c r="C35" s="532"/>
      <c r="D35" s="510" t="s">
        <v>404</v>
      </c>
      <c r="E35" s="510"/>
      <c r="F35" s="510"/>
      <c r="G35" s="510"/>
      <c r="H35" s="510"/>
      <c r="I35" s="532"/>
      <c r="J35" s="532"/>
    </row>
    <row r="36" spans="1:10" s="336" customFormat="1" ht="24" customHeight="1">
      <c r="A36" s="540"/>
      <c r="B36" s="508" t="s">
        <v>468</v>
      </c>
      <c r="C36" s="532"/>
      <c r="D36" s="510" t="s">
        <v>721</v>
      </c>
      <c r="E36" s="510"/>
      <c r="F36" s="510"/>
      <c r="G36" s="510"/>
      <c r="H36" s="510"/>
      <c r="I36" s="532"/>
      <c r="J36" s="532"/>
    </row>
    <row r="37" spans="1:10" s="336" customFormat="1" ht="19.5" customHeight="1">
      <c r="A37" s="537"/>
      <c r="B37" s="532"/>
      <c r="C37" s="532"/>
      <c r="D37" s="532"/>
      <c r="E37" s="539"/>
      <c r="F37" s="539"/>
      <c r="G37" s="532"/>
      <c r="H37" s="532"/>
      <c r="I37" s="532"/>
      <c r="J37" s="532"/>
    </row>
    <row r="38" spans="1:10" s="336" customFormat="1" ht="19.5" customHeight="1">
      <c r="A38" s="540" t="s">
        <v>469</v>
      </c>
      <c r="B38" s="955" t="s">
        <v>470</v>
      </c>
      <c r="C38" s="955"/>
      <c r="D38" s="955"/>
      <c r="E38" s="955"/>
      <c r="F38" s="955"/>
      <c r="G38" s="955"/>
      <c r="H38" s="955"/>
      <c r="I38" s="955"/>
      <c r="J38" s="955"/>
    </row>
    <row r="39" spans="1:10" s="336" customFormat="1" ht="19.5" customHeight="1">
      <c r="A39" s="540"/>
      <c r="B39" s="542"/>
      <c r="C39" s="542"/>
      <c r="D39" s="542"/>
      <c r="E39" s="542"/>
      <c r="F39" s="542"/>
      <c r="G39" s="542"/>
      <c r="H39" s="542"/>
      <c r="I39" s="542"/>
      <c r="J39" s="542"/>
    </row>
    <row r="40" spans="1:10" s="336" customFormat="1" ht="19.5" customHeight="1">
      <c r="A40" s="537" t="s">
        <v>446</v>
      </c>
      <c r="B40" s="532"/>
      <c r="C40" s="532"/>
      <c r="D40" s="532"/>
      <c r="E40" s="532"/>
      <c r="F40" s="532"/>
      <c r="G40" s="532"/>
      <c r="H40" s="532"/>
      <c r="I40" s="532"/>
      <c r="J40" s="532"/>
    </row>
    <row r="41" spans="1:10" s="336" customFormat="1" ht="19.5" customHeight="1">
      <c r="A41" s="537"/>
      <c r="B41" s="532"/>
      <c r="C41" s="532"/>
      <c r="D41" s="532"/>
      <c r="E41" s="532"/>
      <c r="F41" s="532"/>
      <c r="G41" s="532"/>
      <c r="H41" s="532"/>
      <c r="I41" s="968">
        <f>I4</f>
        <v>567</v>
      </c>
      <c r="J41" s="968"/>
    </row>
    <row r="42" spans="1:10" s="336" customFormat="1" ht="19.5" customHeight="1">
      <c r="A42" s="537"/>
      <c r="B42" s="532"/>
      <c r="C42" s="532"/>
      <c r="D42" s="532"/>
      <c r="E42" s="532"/>
      <c r="F42" s="532"/>
      <c r="G42" s="532"/>
      <c r="H42" s="507"/>
      <c r="I42" s="965">
        <f>I5</f>
        <v>40269</v>
      </c>
      <c r="J42" s="965"/>
    </row>
    <row r="43" spans="1:10" s="336" customFormat="1" ht="19.5" customHeight="1">
      <c r="A43" s="537"/>
      <c r="B43" s="532"/>
      <c r="C43" s="532"/>
      <c r="D43" s="532"/>
      <c r="E43" s="532"/>
      <c r="F43" s="532"/>
      <c r="G43" s="532"/>
      <c r="H43" s="532"/>
      <c r="I43" s="532"/>
      <c r="J43" s="532"/>
    </row>
    <row r="44" spans="1:10" s="336" customFormat="1" ht="19.5" customHeight="1">
      <c r="A44" s="961" t="str">
        <f>A7</f>
        <v>㈱○×建設　</v>
      </c>
      <c r="B44" s="962"/>
      <c r="C44" s="532" t="s">
        <v>471</v>
      </c>
      <c r="D44" s="532"/>
      <c r="E44" s="532"/>
      <c r="F44" s="532"/>
      <c r="G44" s="532"/>
      <c r="H44" s="532"/>
      <c r="I44" s="532"/>
      <c r="J44" s="532"/>
    </row>
    <row r="45" spans="1:10" s="336" customFormat="1" ht="19.5" customHeight="1">
      <c r="A45" s="537"/>
      <c r="B45" s="510"/>
      <c r="C45" s="511"/>
      <c r="D45" s="532"/>
      <c r="E45" s="532"/>
      <c r="F45" s="532"/>
      <c r="G45" s="532"/>
      <c r="H45" s="532"/>
      <c r="I45" s="532"/>
      <c r="J45" s="532"/>
    </row>
    <row r="46" spans="1:10" s="336" customFormat="1" ht="19.5" customHeight="1">
      <c r="A46" s="537"/>
      <c r="B46" s="532"/>
      <c r="C46" s="532"/>
      <c r="D46" s="532"/>
      <c r="E46" s="532" t="s">
        <v>407</v>
      </c>
      <c r="G46" s="532"/>
      <c r="H46" s="510"/>
      <c r="I46" s="532"/>
      <c r="J46" s="511"/>
    </row>
    <row r="47" spans="1:10" s="336" customFormat="1" ht="19.5" customHeight="1">
      <c r="A47" s="537"/>
      <c r="B47" s="532"/>
      <c r="C47" s="532"/>
      <c r="D47" s="532"/>
      <c r="E47" s="532"/>
      <c r="F47" s="532"/>
      <c r="G47" s="532"/>
      <c r="H47" s="532"/>
      <c r="I47" s="510"/>
      <c r="J47" s="532"/>
    </row>
    <row r="48" spans="1:10" s="336" customFormat="1" ht="19.5" customHeight="1">
      <c r="A48" s="537"/>
      <c r="B48" s="532"/>
      <c r="C48" s="532"/>
      <c r="D48" s="532"/>
      <c r="E48" s="532"/>
      <c r="F48" s="532"/>
      <c r="G48" s="532"/>
      <c r="H48" s="532"/>
      <c r="I48" s="532"/>
      <c r="J48" s="532"/>
    </row>
    <row r="49" spans="1:10" s="336" customFormat="1" ht="19.5" customHeight="1">
      <c r="A49" s="537"/>
      <c r="B49" s="532"/>
      <c r="C49" s="532"/>
      <c r="D49" s="532"/>
      <c r="E49" s="532"/>
      <c r="F49" s="532"/>
      <c r="G49" s="532"/>
      <c r="H49" s="532"/>
      <c r="I49" s="532"/>
      <c r="J49" s="532"/>
    </row>
    <row r="50" spans="1:10" s="336" customFormat="1" ht="19.5" customHeight="1">
      <c r="A50" s="960" t="s">
        <v>447</v>
      </c>
      <c r="B50" s="960"/>
      <c r="C50" s="960"/>
      <c r="D50" s="960"/>
      <c r="E50" s="960"/>
      <c r="F50" s="960"/>
      <c r="G50" s="960"/>
      <c r="H50" s="960"/>
      <c r="I50" s="960"/>
      <c r="J50" s="960"/>
    </row>
    <row r="51" spans="1:10" s="336" customFormat="1" ht="19.5" customHeight="1">
      <c r="A51" s="538"/>
      <c r="B51" s="539"/>
      <c r="C51" s="539"/>
      <c r="D51" s="539"/>
      <c r="E51" s="539"/>
      <c r="F51" s="539"/>
      <c r="G51" s="539"/>
      <c r="H51" s="539"/>
      <c r="I51" s="539"/>
      <c r="J51" s="532"/>
    </row>
    <row r="52" spans="1:10" s="336" customFormat="1" ht="19.5" customHeight="1">
      <c r="A52" s="537"/>
      <c r="B52" s="532"/>
      <c r="C52" s="532"/>
      <c r="D52" s="532"/>
      <c r="E52" s="532"/>
      <c r="F52" s="532"/>
      <c r="G52" s="532"/>
      <c r="H52" s="532"/>
      <c r="I52" s="532"/>
      <c r="J52" s="532"/>
    </row>
    <row r="53" spans="1:10" s="336" customFormat="1" ht="19.5" customHeight="1">
      <c r="A53" s="535" t="s">
        <v>400</v>
      </c>
      <c r="B53" s="510"/>
      <c r="C53" s="510"/>
      <c r="D53" s="510"/>
      <c r="E53" s="510"/>
      <c r="F53" s="510"/>
      <c r="G53" s="510"/>
      <c r="H53" s="510"/>
      <c r="I53" s="510"/>
      <c r="J53" s="532"/>
    </row>
    <row r="54" spans="1:10" s="336" customFormat="1" ht="19.5" customHeight="1">
      <c r="A54" s="535" t="s">
        <v>401</v>
      </c>
      <c r="B54" s="510"/>
      <c r="C54" s="510"/>
      <c r="D54" s="510"/>
      <c r="E54" s="510"/>
      <c r="F54" s="510"/>
      <c r="G54" s="510"/>
      <c r="H54" s="510"/>
      <c r="I54" s="510"/>
      <c r="J54" s="532"/>
    </row>
    <row r="55" spans="1:10" s="336" customFormat="1" ht="19.5" customHeight="1">
      <c r="A55" s="535" t="s">
        <v>448</v>
      </c>
      <c r="B55" s="510"/>
      <c r="C55" s="510"/>
      <c r="D55" s="510"/>
      <c r="E55" s="510"/>
      <c r="F55" s="510"/>
      <c r="G55" s="510"/>
      <c r="H55" s="510"/>
      <c r="I55" s="510"/>
      <c r="J55" s="532"/>
    </row>
    <row r="56" spans="1:10" s="336" customFormat="1" ht="19.5" customHeight="1">
      <c r="A56" s="535" t="s">
        <v>449</v>
      </c>
      <c r="B56" s="510"/>
      <c r="C56" s="510"/>
      <c r="D56" s="510"/>
      <c r="E56" s="510"/>
      <c r="F56" s="510"/>
      <c r="G56" s="510"/>
      <c r="H56" s="510"/>
      <c r="I56" s="510"/>
      <c r="J56" s="532"/>
    </row>
    <row r="57" spans="1:10" s="336" customFormat="1" ht="19.5" customHeight="1">
      <c r="A57" s="535" t="s">
        <v>402</v>
      </c>
      <c r="B57" s="510"/>
      <c r="C57" s="510"/>
      <c r="D57" s="510"/>
      <c r="E57" s="510"/>
      <c r="F57" s="510"/>
      <c r="G57" s="510"/>
      <c r="H57" s="510"/>
      <c r="I57" s="510"/>
      <c r="J57" s="532"/>
    </row>
    <row r="58" spans="1:10" s="336" customFormat="1" ht="19.5" customHeight="1">
      <c r="A58" s="535" t="s">
        <v>403</v>
      </c>
      <c r="B58" s="510"/>
      <c r="C58" s="510"/>
      <c r="D58" s="510"/>
      <c r="E58" s="510"/>
      <c r="F58" s="510"/>
      <c r="G58" s="510"/>
      <c r="H58" s="510"/>
      <c r="I58" s="510"/>
      <c r="J58" s="532"/>
    </row>
    <row r="59" spans="1:10" s="336" customFormat="1" ht="19.5" customHeight="1">
      <c r="A59" s="535"/>
      <c r="B59" s="510"/>
      <c r="C59" s="510"/>
      <c r="D59" s="510"/>
      <c r="E59" s="510"/>
      <c r="F59" s="510"/>
      <c r="G59" s="510"/>
      <c r="H59" s="510"/>
      <c r="I59" s="510"/>
      <c r="J59" s="532"/>
    </row>
    <row r="60" spans="1:10" s="336" customFormat="1" ht="19.5" customHeight="1">
      <c r="A60" s="535"/>
      <c r="B60" s="510"/>
      <c r="C60" s="510"/>
      <c r="D60" s="510"/>
      <c r="E60" s="510"/>
      <c r="F60" s="510"/>
      <c r="G60" s="510"/>
      <c r="H60" s="510"/>
      <c r="I60" s="510"/>
      <c r="J60" s="532"/>
    </row>
    <row r="61" spans="1:10" s="504" customFormat="1" ht="19.5" customHeight="1">
      <c r="A61" s="537"/>
      <c r="B61" s="532"/>
      <c r="C61" s="532"/>
      <c r="D61" s="532"/>
      <c r="E61" s="532"/>
      <c r="F61" s="532"/>
      <c r="G61" s="532"/>
      <c r="H61" s="532"/>
      <c r="I61" s="532"/>
      <c r="J61" s="532"/>
    </row>
    <row r="62" spans="1:10" s="504" customFormat="1" ht="19.5" customHeight="1">
      <c r="A62" s="960" t="s">
        <v>450</v>
      </c>
      <c r="B62" s="960"/>
      <c r="C62" s="960"/>
      <c r="D62" s="960"/>
      <c r="E62" s="960"/>
      <c r="F62" s="960"/>
      <c r="G62" s="960"/>
      <c r="H62" s="960"/>
      <c r="I62" s="960"/>
      <c r="J62" s="960"/>
    </row>
    <row r="63" spans="1:10" s="504" customFormat="1" ht="19.5" customHeight="1">
      <c r="A63" s="537"/>
      <c r="B63" s="532"/>
      <c r="C63" s="532"/>
      <c r="D63" s="532"/>
      <c r="E63" s="532"/>
      <c r="F63" s="532"/>
      <c r="G63" s="532"/>
      <c r="H63" s="532"/>
      <c r="I63" s="532"/>
      <c r="J63" s="532"/>
    </row>
    <row r="64" spans="1:10" s="504" customFormat="1" ht="19.5" customHeight="1">
      <c r="A64" s="532"/>
      <c r="B64" s="532"/>
      <c r="C64" s="532"/>
      <c r="D64" s="532"/>
      <c r="E64" s="539"/>
      <c r="F64" s="539"/>
      <c r="G64" s="539"/>
      <c r="H64" s="539"/>
      <c r="I64" s="532"/>
      <c r="J64" s="532"/>
    </row>
    <row r="65" spans="1:10" s="504" customFormat="1" ht="25.5" customHeight="1">
      <c r="A65" s="540" t="s">
        <v>451</v>
      </c>
      <c r="B65" s="508" t="s">
        <v>452</v>
      </c>
      <c r="C65" s="532"/>
      <c r="D65" s="967">
        <f aca="true" t="shared" si="0" ref="D65:D70">D28</f>
        <v>4231100567</v>
      </c>
      <c r="E65" s="967"/>
      <c r="F65" s="510"/>
      <c r="G65" s="510"/>
      <c r="H65" s="510"/>
      <c r="I65" s="510"/>
      <c r="J65" s="532"/>
    </row>
    <row r="66" spans="1:10" s="504" customFormat="1" ht="25.5" customHeight="1">
      <c r="A66" s="540"/>
      <c r="B66" s="508"/>
      <c r="C66" s="532"/>
      <c r="D66" s="966" t="str">
        <f t="shared" si="0"/>
        <v>公共下水道○○○線管渠布設工事</v>
      </c>
      <c r="E66" s="966"/>
      <c r="F66" s="966"/>
      <c r="G66" s="966"/>
      <c r="H66" s="966"/>
      <c r="I66" s="966"/>
      <c r="J66" s="966"/>
    </row>
    <row r="67" spans="1:10" s="504" customFormat="1" ht="25.5" customHeight="1">
      <c r="A67" s="540" t="s">
        <v>472</v>
      </c>
      <c r="B67" s="508" t="s">
        <v>454</v>
      </c>
      <c r="C67" s="532"/>
      <c r="D67" s="965">
        <f t="shared" si="0"/>
        <v>40269</v>
      </c>
      <c r="E67" s="965"/>
      <c r="F67" s="539" t="s">
        <v>473</v>
      </c>
      <c r="G67" s="965">
        <f>G30</f>
        <v>40618</v>
      </c>
      <c r="H67" s="965"/>
      <c r="I67" s="510" t="s">
        <v>474</v>
      </c>
      <c r="J67" s="532"/>
    </row>
    <row r="68" spans="1:10" s="504" customFormat="1" ht="25.5" customHeight="1">
      <c r="A68" s="540" t="s">
        <v>475</v>
      </c>
      <c r="B68" s="508" t="s">
        <v>458</v>
      </c>
      <c r="C68" s="532"/>
      <c r="D68" s="965">
        <f t="shared" si="0"/>
        <v>40626</v>
      </c>
      <c r="E68" s="965"/>
      <c r="F68" s="510"/>
      <c r="G68" s="510"/>
      <c r="H68" s="510"/>
      <c r="I68" s="510"/>
      <c r="J68" s="532"/>
    </row>
    <row r="69" spans="1:10" s="504" customFormat="1" ht="25.5" customHeight="1">
      <c r="A69" s="540" t="s">
        <v>476</v>
      </c>
      <c r="B69" s="508" t="s">
        <v>460</v>
      </c>
      <c r="C69" s="532"/>
      <c r="D69" s="541">
        <f t="shared" si="0"/>
        <v>65</v>
      </c>
      <c r="E69" s="532" t="s">
        <v>461</v>
      </c>
      <c r="F69" s="532"/>
      <c r="G69" s="532"/>
      <c r="H69" s="532"/>
      <c r="I69" s="532"/>
      <c r="J69" s="532"/>
    </row>
    <row r="70" spans="1:10" s="504" customFormat="1" ht="25.5" customHeight="1">
      <c r="A70" s="540" t="s">
        <v>462</v>
      </c>
      <c r="B70" s="508" t="s">
        <v>463</v>
      </c>
      <c r="C70" s="532"/>
      <c r="D70" s="539" t="str">
        <f t="shared" si="0"/>
        <v>合　格</v>
      </c>
      <c r="E70" s="532"/>
      <c r="F70" s="532"/>
      <c r="G70" s="532"/>
      <c r="H70" s="532"/>
      <c r="I70" s="532"/>
      <c r="J70" s="532"/>
    </row>
    <row r="71" spans="1:10" s="504" customFormat="1" ht="25.5" customHeight="1">
      <c r="A71" s="540" t="s">
        <v>477</v>
      </c>
      <c r="B71" s="508" t="s">
        <v>466</v>
      </c>
      <c r="C71" s="532"/>
      <c r="D71" s="510" t="s">
        <v>405</v>
      </c>
      <c r="E71" s="510"/>
      <c r="F71" s="510"/>
      <c r="G71" s="510"/>
      <c r="H71" s="510"/>
      <c r="I71" s="532"/>
      <c r="J71" s="532"/>
    </row>
    <row r="72" spans="1:10" s="504" customFormat="1" ht="25.5" customHeight="1">
      <c r="A72" s="540"/>
      <c r="B72" s="508" t="s">
        <v>467</v>
      </c>
      <c r="C72" s="532"/>
      <c r="D72" s="510" t="s">
        <v>406</v>
      </c>
      <c r="E72" s="510"/>
      <c r="F72" s="510"/>
      <c r="G72" s="510"/>
      <c r="H72" s="510"/>
      <c r="I72" s="532"/>
      <c r="J72" s="532"/>
    </row>
    <row r="73" spans="1:10" s="504" customFormat="1" ht="25.5" customHeight="1">
      <c r="A73" s="540"/>
      <c r="B73" s="508" t="s">
        <v>468</v>
      </c>
      <c r="C73" s="532"/>
      <c r="D73" s="510" t="s">
        <v>721</v>
      </c>
      <c r="E73" s="510"/>
      <c r="F73" s="510"/>
      <c r="G73" s="510"/>
      <c r="H73" s="510"/>
      <c r="I73" s="532"/>
      <c r="J73" s="532"/>
    </row>
    <row r="74" spans="1:10" s="504" customFormat="1" ht="19.5" customHeight="1">
      <c r="A74" s="537"/>
      <c r="B74" s="532"/>
      <c r="C74" s="532"/>
      <c r="D74" s="532"/>
      <c r="E74" s="539"/>
      <c r="F74" s="539"/>
      <c r="G74" s="532"/>
      <c r="H74" s="532"/>
      <c r="I74" s="532"/>
      <c r="J74" s="532"/>
    </row>
    <row r="75" spans="1:10" s="504" customFormat="1" ht="19.5" customHeight="1">
      <c r="A75" s="540" t="s">
        <v>469</v>
      </c>
      <c r="B75" s="955" t="s">
        <v>470</v>
      </c>
      <c r="C75" s="955"/>
      <c r="D75" s="955"/>
      <c r="E75" s="955"/>
      <c r="F75" s="955"/>
      <c r="G75" s="955"/>
      <c r="H75" s="955"/>
      <c r="I75" s="955"/>
      <c r="J75" s="955"/>
    </row>
    <row r="76" spans="1:10" s="504" customFormat="1" ht="19.5" customHeight="1">
      <c r="A76" s="540"/>
      <c r="B76" s="542"/>
      <c r="C76" s="542"/>
      <c r="D76" s="542"/>
      <c r="E76" s="542"/>
      <c r="F76" s="542"/>
      <c r="G76" s="542"/>
      <c r="H76" s="542"/>
      <c r="I76" s="542"/>
      <c r="J76" s="542"/>
    </row>
    <row r="77" spans="1:10" s="504" customFormat="1" ht="19.5" customHeight="1">
      <c r="A77" s="540"/>
      <c r="B77" s="542"/>
      <c r="C77" s="542"/>
      <c r="D77" s="542"/>
      <c r="E77" s="542"/>
      <c r="F77" s="542"/>
      <c r="G77" s="542"/>
      <c r="H77" s="542"/>
      <c r="I77" s="542"/>
      <c r="J77" s="542"/>
    </row>
    <row r="78" spans="1:10" s="504" customFormat="1" ht="19.5" customHeight="1">
      <c r="A78" s="540"/>
      <c r="B78" s="542"/>
      <c r="C78" s="542"/>
      <c r="D78" s="542"/>
      <c r="E78" s="542"/>
      <c r="F78" s="542"/>
      <c r="G78" s="542"/>
      <c r="H78" s="542"/>
      <c r="I78" s="542"/>
      <c r="J78" s="542"/>
    </row>
    <row r="79" spans="1:10" s="504" customFormat="1" ht="19.5" customHeight="1">
      <c r="A79" s="540"/>
      <c r="B79" s="542"/>
      <c r="C79" s="542"/>
      <c r="D79" s="542"/>
      <c r="E79" s="542"/>
      <c r="F79" s="542"/>
      <c r="G79" s="542"/>
      <c r="H79" s="542"/>
      <c r="I79" s="542"/>
      <c r="J79" s="542"/>
    </row>
    <row r="80" spans="1:10" s="504" customFormat="1" ht="15" customHeight="1">
      <c r="A80" s="543"/>
      <c r="B80" s="544"/>
      <c r="C80" s="544"/>
      <c r="D80" s="545"/>
      <c r="E80" s="545"/>
      <c r="F80" s="545"/>
      <c r="G80" s="545"/>
      <c r="H80" s="546"/>
      <c r="I80" s="547" t="s">
        <v>710</v>
      </c>
      <c r="J80" s="547" t="s">
        <v>485</v>
      </c>
    </row>
    <row r="81" spans="1:10" s="504" customFormat="1" ht="55.5" customHeight="1">
      <c r="A81" s="543"/>
      <c r="B81" s="544"/>
      <c r="C81" s="544"/>
      <c r="D81" s="545"/>
      <c r="E81" s="545"/>
      <c r="F81" s="545"/>
      <c r="G81" s="545"/>
      <c r="H81" s="548"/>
      <c r="I81" s="549"/>
      <c r="J81" s="549"/>
    </row>
    <row r="82" spans="1:10" s="504" customFormat="1" ht="19.5" customHeight="1">
      <c r="A82" s="537"/>
      <c r="B82" s="532"/>
      <c r="C82" s="532"/>
      <c r="D82" s="532"/>
      <c r="E82" s="532"/>
      <c r="F82" s="532"/>
      <c r="G82" s="532"/>
      <c r="H82" s="532"/>
      <c r="I82" s="532"/>
      <c r="J82" s="532"/>
    </row>
    <row r="83" spans="1:10" s="504" customFormat="1" ht="19.5" customHeight="1">
      <c r="A83" s="532"/>
      <c r="B83" s="532"/>
      <c r="C83" s="532"/>
      <c r="D83" s="532"/>
      <c r="E83" s="532"/>
      <c r="F83" s="532"/>
      <c r="G83" s="532"/>
      <c r="H83" s="532"/>
      <c r="I83" s="963">
        <f>I4</f>
        <v>567</v>
      </c>
      <c r="J83" s="963"/>
    </row>
    <row r="84" spans="1:10" s="504" customFormat="1" ht="19.5" customHeight="1">
      <c r="A84" s="537"/>
      <c r="B84" s="532"/>
      <c r="C84" s="532"/>
      <c r="D84" s="532"/>
      <c r="E84" s="532"/>
      <c r="F84" s="532"/>
      <c r="G84" s="532"/>
      <c r="H84" s="532"/>
      <c r="I84" s="964">
        <f>I5</f>
        <v>40269</v>
      </c>
      <c r="J84" s="964"/>
    </row>
    <row r="85" spans="1:10" s="504" customFormat="1" ht="19.5" customHeight="1">
      <c r="A85" s="537"/>
      <c r="B85" s="532"/>
      <c r="C85" s="532"/>
      <c r="D85" s="532"/>
      <c r="E85" s="532"/>
      <c r="F85" s="532"/>
      <c r="G85" s="532"/>
      <c r="H85" s="532"/>
      <c r="I85" s="532"/>
      <c r="J85" s="532"/>
    </row>
    <row r="86" spans="1:10" s="504" customFormat="1" ht="19.5" customHeight="1">
      <c r="A86" s="961" t="str">
        <f>$A$7</f>
        <v>㈱○×建設　</v>
      </c>
      <c r="B86" s="962"/>
      <c r="C86" s="532" t="s">
        <v>471</v>
      </c>
      <c r="D86" s="532"/>
      <c r="E86" s="532"/>
      <c r="F86" s="532"/>
      <c r="G86" s="532"/>
      <c r="H86" s="532"/>
      <c r="I86" s="532"/>
      <c r="J86" s="532"/>
    </row>
    <row r="87" spans="1:10" s="504" customFormat="1" ht="19.5" customHeight="1">
      <c r="A87" s="537"/>
      <c r="B87" s="510"/>
      <c r="C87" s="511"/>
      <c r="D87" s="532"/>
      <c r="E87" s="532"/>
      <c r="F87" s="532"/>
      <c r="G87" s="532"/>
      <c r="H87" s="532"/>
      <c r="I87" s="532"/>
      <c r="J87" s="532"/>
    </row>
    <row r="88" spans="1:10" s="504" customFormat="1" ht="19.5" customHeight="1">
      <c r="A88" s="537"/>
      <c r="B88" s="532"/>
      <c r="C88" s="532"/>
      <c r="D88" s="532"/>
      <c r="E88" s="532"/>
      <c r="F88" s="532"/>
      <c r="G88" s="532"/>
      <c r="H88" s="532"/>
      <c r="I88" s="532"/>
      <c r="J88" s="511"/>
    </row>
    <row r="89" spans="1:10" s="504" customFormat="1" ht="19.5" customHeight="1">
      <c r="A89" s="537"/>
      <c r="B89" s="532"/>
      <c r="C89" s="532"/>
      <c r="D89" s="532"/>
      <c r="E89" s="532" t="s">
        <v>407</v>
      </c>
      <c r="F89" s="532"/>
      <c r="G89" s="532"/>
      <c r="H89" s="532"/>
      <c r="I89" s="510"/>
      <c r="J89" s="532"/>
    </row>
    <row r="90" spans="1:10" s="504" customFormat="1" ht="19.5" customHeight="1">
      <c r="A90" s="537"/>
      <c r="B90" s="532"/>
      <c r="C90" s="532"/>
      <c r="D90" s="532"/>
      <c r="E90" s="532"/>
      <c r="F90" s="532"/>
      <c r="G90" s="532"/>
      <c r="H90" s="532"/>
      <c r="I90" s="532"/>
      <c r="J90" s="532"/>
    </row>
    <row r="91" spans="1:10" s="504" customFormat="1" ht="19.5" customHeight="1">
      <c r="A91" s="537"/>
      <c r="B91" s="532"/>
      <c r="C91" s="532"/>
      <c r="D91" s="532"/>
      <c r="E91" s="532"/>
      <c r="F91" s="532"/>
      <c r="G91" s="532"/>
      <c r="H91" s="532"/>
      <c r="I91" s="532"/>
      <c r="J91" s="532"/>
    </row>
    <row r="92" spans="1:10" s="504" customFormat="1" ht="22.5" customHeight="1">
      <c r="A92" s="960" t="s">
        <v>711</v>
      </c>
      <c r="B92" s="960"/>
      <c r="C92" s="960"/>
      <c r="D92" s="960"/>
      <c r="E92" s="960"/>
      <c r="F92" s="960"/>
      <c r="G92" s="960"/>
      <c r="H92" s="960"/>
      <c r="I92" s="960"/>
      <c r="J92" s="960"/>
    </row>
    <row r="93" spans="1:10" s="504" customFormat="1" ht="19.5" customHeight="1">
      <c r="A93" s="538"/>
      <c r="B93" s="539"/>
      <c r="C93" s="539"/>
      <c r="D93" s="539"/>
      <c r="E93" s="539"/>
      <c r="F93" s="539"/>
      <c r="G93" s="539"/>
      <c r="H93" s="539"/>
      <c r="I93" s="539"/>
      <c r="J93" s="532"/>
    </row>
    <row r="94" spans="1:10" s="504" customFormat="1" ht="19.5" customHeight="1">
      <c r="A94" s="537"/>
      <c r="B94" s="532"/>
      <c r="C94" s="532"/>
      <c r="D94" s="532"/>
      <c r="E94" s="532"/>
      <c r="F94" s="532"/>
      <c r="G94" s="532"/>
      <c r="H94" s="532"/>
      <c r="I94" s="532"/>
      <c r="J94" s="532"/>
    </row>
    <row r="95" spans="1:10" s="504" customFormat="1" ht="19.5" customHeight="1">
      <c r="A95" s="535"/>
      <c r="B95" s="657">
        <f>'評定条件入力表'!$C$17</f>
        <v>40269</v>
      </c>
      <c r="C95" s="510" t="s">
        <v>712</v>
      </c>
      <c r="D95" s="510"/>
      <c r="E95" s="510"/>
      <c r="F95" s="510"/>
      <c r="G95" s="510"/>
      <c r="H95" s="510"/>
      <c r="I95" s="510"/>
      <c r="J95" s="532"/>
    </row>
    <row r="96" spans="1:10" s="504" customFormat="1" ht="19.5" customHeight="1">
      <c r="A96" s="535" t="s">
        <v>713</v>
      </c>
      <c r="B96" s="510"/>
      <c r="C96" s="510"/>
      <c r="D96" s="510"/>
      <c r="E96" s="510"/>
      <c r="F96" s="510"/>
      <c r="G96" s="510"/>
      <c r="H96" s="510"/>
      <c r="I96" s="510"/>
      <c r="J96" s="532"/>
    </row>
    <row r="97" spans="1:10" s="504" customFormat="1" ht="19.5" customHeight="1">
      <c r="A97" s="535"/>
      <c r="B97" s="510"/>
      <c r="C97" s="510"/>
      <c r="D97" s="510"/>
      <c r="E97" s="510"/>
      <c r="F97" s="510"/>
      <c r="G97" s="510"/>
      <c r="H97" s="510"/>
      <c r="I97" s="510"/>
      <c r="J97" s="532"/>
    </row>
    <row r="98" spans="1:10" s="504" customFormat="1" ht="19.5" customHeight="1">
      <c r="A98" s="535"/>
      <c r="B98" s="510"/>
      <c r="C98" s="510"/>
      <c r="D98" s="510"/>
      <c r="E98" s="510"/>
      <c r="F98" s="510"/>
      <c r="G98" s="510"/>
      <c r="H98" s="510"/>
      <c r="I98" s="510"/>
      <c r="J98" s="532"/>
    </row>
    <row r="99" spans="1:10" s="504" customFormat="1" ht="19.5" customHeight="1">
      <c r="A99" s="535"/>
      <c r="B99" s="510"/>
      <c r="C99" s="510"/>
      <c r="D99" s="510"/>
      <c r="E99" s="510"/>
      <c r="F99" s="510"/>
      <c r="G99" s="510"/>
      <c r="H99" s="510"/>
      <c r="I99" s="510"/>
      <c r="J99" s="532"/>
    </row>
    <row r="100" spans="1:10" s="504" customFormat="1" ht="19.5" customHeight="1">
      <c r="A100" s="960" t="s">
        <v>450</v>
      </c>
      <c r="B100" s="960"/>
      <c r="C100" s="960"/>
      <c r="D100" s="960"/>
      <c r="E100" s="960"/>
      <c r="F100" s="960"/>
      <c r="G100" s="960"/>
      <c r="H100" s="960"/>
      <c r="I100" s="960"/>
      <c r="J100" s="960"/>
    </row>
    <row r="101" spans="1:10" s="504" customFormat="1" ht="19.5" customHeight="1">
      <c r="A101" s="537"/>
      <c r="B101" s="532"/>
      <c r="C101" s="532"/>
      <c r="D101" s="532"/>
      <c r="E101" s="532"/>
      <c r="F101" s="532"/>
      <c r="G101" s="532"/>
      <c r="H101" s="532"/>
      <c r="I101" s="532"/>
      <c r="J101" s="532"/>
    </row>
    <row r="102" spans="1:10" s="504" customFormat="1" ht="19.5" customHeight="1">
      <c r="A102" s="532"/>
      <c r="B102" s="532"/>
      <c r="C102" s="532"/>
      <c r="D102" s="532"/>
      <c r="E102" s="539"/>
      <c r="F102" s="539"/>
      <c r="G102" s="539"/>
      <c r="H102" s="539"/>
      <c r="I102" s="532"/>
      <c r="J102" s="532"/>
    </row>
    <row r="103" spans="1:10" s="504" customFormat="1" ht="19.5" customHeight="1">
      <c r="A103" s="540"/>
      <c r="B103" s="508" t="s">
        <v>452</v>
      </c>
      <c r="C103" s="532"/>
      <c r="D103" s="957">
        <f>$D$28</f>
        <v>4231100567</v>
      </c>
      <c r="E103" s="957"/>
      <c r="F103" s="510"/>
      <c r="G103" s="510"/>
      <c r="H103" s="532"/>
      <c r="I103" s="510"/>
      <c r="J103" s="532"/>
    </row>
    <row r="104" spans="1:10" s="504" customFormat="1" ht="19.5" customHeight="1">
      <c r="A104" s="540"/>
      <c r="B104" s="508"/>
      <c r="C104" s="532"/>
      <c r="D104" s="956" t="str">
        <f>$D$29</f>
        <v>公共下水道○○○線管渠布設工事</v>
      </c>
      <c r="E104" s="956"/>
      <c r="F104" s="956"/>
      <c r="G104" s="956"/>
      <c r="H104" s="956"/>
      <c r="I104" s="956"/>
      <c r="J104" s="654"/>
    </row>
    <row r="105" spans="1:10" ht="19.5" customHeight="1">
      <c r="A105" s="540"/>
      <c r="B105" s="508"/>
      <c r="C105" s="532"/>
      <c r="D105" s="958"/>
      <c r="E105" s="958"/>
      <c r="F105" s="539"/>
      <c r="G105" s="958"/>
      <c r="H105" s="958"/>
      <c r="I105" s="510"/>
      <c r="J105" s="532"/>
    </row>
    <row r="106" spans="1:10" ht="19.5" customHeight="1">
      <c r="A106" s="540"/>
      <c r="B106" s="508" t="s">
        <v>714</v>
      </c>
      <c r="C106" s="532"/>
      <c r="D106" s="959">
        <f>IF('評定条件入力表'!$C$19="",D31,'評定条件入力表'!$C$19)</f>
        <v>40626</v>
      </c>
      <c r="E106" s="958"/>
      <c r="F106" s="958"/>
      <c r="G106" s="658"/>
      <c r="H106" s="658"/>
      <c r="I106" s="510"/>
      <c r="J106" s="532"/>
    </row>
    <row r="107" spans="1:10" ht="19.5" customHeight="1">
      <c r="A107" s="540"/>
      <c r="B107" s="659" t="s">
        <v>1125</v>
      </c>
      <c r="C107" s="532"/>
      <c r="D107" s="959">
        <f>IF('評定条件入力表'!$C$19="",D31,'評定条件入力表'!$C$19)</f>
        <v>40626</v>
      </c>
      <c r="E107" s="958"/>
      <c r="F107" s="958"/>
      <c r="G107" s="510"/>
      <c r="H107" s="510"/>
      <c r="I107" s="510"/>
      <c r="J107" s="532"/>
    </row>
    <row r="108" spans="1:10" ht="19.5" customHeight="1">
      <c r="A108" s="540"/>
      <c r="B108" s="508"/>
      <c r="C108" s="532"/>
      <c r="D108" s="541"/>
      <c r="E108" s="532"/>
      <c r="F108" s="532"/>
      <c r="G108" s="532"/>
      <c r="H108" s="532"/>
      <c r="I108" s="532"/>
      <c r="J108" s="532"/>
    </row>
    <row r="109" spans="1:10" ht="19.5" customHeight="1">
      <c r="A109" s="540"/>
      <c r="B109" s="508"/>
      <c r="C109" s="532"/>
      <c r="D109" s="510"/>
      <c r="E109" s="510"/>
      <c r="F109" s="510"/>
      <c r="G109" s="510"/>
      <c r="H109" s="510"/>
      <c r="I109" s="532"/>
      <c r="J109" s="532"/>
    </row>
    <row r="110" spans="1:10" ht="19.5" customHeight="1">
      <c r="A110" s="540"/>
      <c r="B110" s="508"/>
      <c r="C110" s="532"/>
      <c r="D110" s="510"/>
      <c r="E110" s="510"/>
      <c r="F110" s="510"/>
      <c r="G110" s="510"/>
      <c r="H110" s="510"/>
      <c r="I110" s="532"/>
      <c r="J110" s="532"/>
    </row>
    <row r="111" spans="1:10" ht="19.5" customHeight="1">
      <c r="A111" s="540"/>
      <c r="B111" s="508"/>
      <c r="C111" s="532"/>
      <c r="D111" s="510"/>
      <c r="E111" s="510"/>
      <c r="F111" s="510"/>
      <c r="G111" s="510"/>
      <c r="H111" s="510"/>
      <c r="I111" s="532"/>
      <c r="J111" s="532"/>
    </row>
    <row r="112" ht="19.5" customHeight="1"/>
    <row r="113" ht="19.5" customHeight="1"/>
    <row r="114" ht="19.5" customHeight="1"/>
    <row r="115" ht="19.5" customHeight="1"/>
    <row r="116" spans="1:10" ht="19.5" customHeight="1">
      <c r="A116" s="537"/>
      <c r="B116" s="532"/>
      <c r="C116" s="532"/>
      <c r="D116" s="532"/>
      <c r="E116" s="539"/>
      <c r="F116" s="539"/>
      <c r="G116" s="532"/>
      <c r="H116" s="532"/>
      <c r="I116" s="532"/>
      <c r="J116" s="532"/>
    </row>
    <row r="117" spans="1:10" ht="19.5" customHeight="1">
      <c r="A117" s="537"/>
      <c r="B117" s="532"/>
      <c r="C117" s="532"/>
      <c r="D117" s="532"/>
      <c r="E117" s="539"/>
      <c r="F117" s="539"/>
      <c r="G117" s="532"/>
      <c r="H117" s="532"/>
      <c r="I117" s="532"/>
      <c r="J117" s="532"/>
    </row>
    <row r="118" spans="1:10" ht="19.5" customHeight="1">
      <c r="A118" s="540"/>
      <c r="B118" s="955"/>
      <c r="C118" s="955"/>
      <c r="D118" s="955"/>
      <c r="E118" s="955"/>
      <c r="F118" s="955"/>
      <c r="G118" s="955"/>
      <c r="H118" s="955"/>
      <c r="I118" s="955"/>
      <c r="J118" s="955"/>
    </row>
    <row r="119" spans="1:10" ht="19.5" customHeight="1">
      <c r="A119" s="540"/>
      <c r="B119" s="542"/>
      <c r="C119" s="542"/>
      <c r="D119" s="542"/>
      <c r="E119" s="542"/>
      <c r="F119" s="542"/>
      <c r="G119" s="542"/>
      <c r="H119" s="542"/>
      <c r="I119" s="542"/>
      <c r="J119" s="542"/>
    </row>
    <row r="120" spans="1:10" ht="19.5" customHeight="1">
      <c r="A120" s="540"/>
      <c r="B120" s="542"/>
      <c r="C120" s="542"/>
      <c r="D120" s="542"/>
      <c r="E120" s="542"/>
      <c r="F120" s="542"/>
      <c r="G120" s="542"/>
      <c r="H120" s="542"/>
      <c r="I120" s="542"/>
      <c r="J120" s="542"/>
    </row>
    <row r="121" spans="1:10" ht="19.5" customHeight="1">
      <c r="A121" s="540"/>
      <c r="B121" s="542"/>
      <c r="C121" s="542"/>
      <c r="D121" s="542"/>
      <c r="E121" s="542"/>
      <c r="F121" s="542"/>
      <c r="G121" s="542"/>
      <c r="H121" s="542"/>
      <c r="I121" s="542"/>
      <c r="J121" s="542"/>
    </row>
    <row r="122" spans="1:10" ht="19.5" customHeight="1">
      <c r="A122" s="537"/>
      <c r="B122" s="532"/>
      <c r="C122" s="532"/>
      <c r="D122" s="532"/>
      <c r="E122" s="532"/>
      <c r="F122" s="532"/>
      <c r="G122" s="532"/>
      <c r="H122" s="532"/>
      <c r="I122" s="532"/>
      <c r="J122" s="532"/>
    </row>
    <row r="123" spans="1:10" ht="19.5" customHeight="1">
      <c r="A123" s="532"/>
      <c r="B123" s="532"/>
      <c r="C123" s="532"/>
      <c r="D123" s="532"/>
      <c r="E123" s="532"/>
      <c r="F123" s="532"/>
      <c r="G123" s="532"/>
      <c r="H123" s="532"/>
      <c r="I123" s="963">
        <f>I41</f>
        <v>567</v>
      </c>
      <c r="J123" s="963"/>
    </row>
    <row r="124" spans="1:10" ht="19.5" customHeight="1">
      <c r="A124" s="537"/>
      <c r="B124" s="532"/>
      <c r="C124" s="532"/>
      <c r="D124" s="532"/>
      <c r="E124" s="532"/>
      <c r="F124" s="532"/>
      <c r="G124" s="532"/>
      <c r="H124" s="532"/>
      <c r="I124" s="964">
        <f>I42</f>
        <v>40269</v>
      </c>
      <c r="J124" s="964"/>
    </row>
    <row r="125" spans="1:10" ht="19.5" customHeight="1">
      <c r="A125" s="537"/>
      <c r="B125" s="532"/>
      <c r="C125" s="532"/>
      <c r="D125" s="532"/>
      <c r="E125" s="532"/>
      <c r="F125" s="532"/>
      <c r="G125" s="532"/>
      <c r="H125" s="532"/>
      <c r="I125" s="532"/>
      <c r="J125" s="532"/>
    </row>
    <row r="126" spans="1:10" ht="19.5" customHeight="1">
      <c r="A126" s="961" t="str">
        <f>$A$7</f>
        <v>㈱○×建設　</v>
      </c>
      <c r="B126" s="962"/>
      <c r="C126" s="532" t="s">
        <v>471</v>
      </c>
      <c r="D126" s="532"/>
      <c r="E126" s="532"/>
      <c r="F126" s="532"/>
      <c r="G126" s="532"/>
      <c r="H126" s="532"/>
      <c r="I126" s="532"/>
      <c r="J126" s="532"/>
    </row>
    <row r="127" spans="1:10" ht="19.5" customHeight="1">
      <c r="A127" s="537"/>
      <c r="B127" s="510"/>
      <c r="C127" s="511"/>
      <c r="D127" s="532"/>
      <c r="E127" s="532"/>
      <c r="F127" s="532"/>
      <c r="G127" s="532"/>
      <c r="H127" s="532"/>
      <c r="I127" s="532"/>
      <c r="J127" s="532"/>
    </row>
    <row r="128" spans="1:10" ht="19.5" customHeight="1">
      <c r="A128" s="537"/>
      <c r="B128" s="532"/>
      <c r="C128" s="532"/>
      <c r="D128" s="532"/>
      <c r="G128" s="532"/>
      <c r="H128" s="532"/>
      <c r="I128" s="532"/>
      <c r="J128" s="511"/>
    </row>
    <row r="129" spans="1:10" ht="19.5" customHeight="1">
      <c r="A129" s="537"/>
      <c r="B129" s="532"/>
      <c r="C129" s="532"/>
      <c r="D129" s="532"/>
      <c r="E129" s="532" t="s">
        <v>407</v>
      </c>
      <c r="F129" s="532"/>
      <c r="G129" s="532"/>
      <c r="H129" s="532"/>
      <c r="I129" s="510"/>
      <c r="J129" s="532"/>
    </row>
    <row r="130" spans="1:10" ht="19.5" customHeight="1">
      <c r="A130" s="537"/>
      <c r="B130" s="532"/>
      <c r="C130" s="532"/>
      <c r="D130" s="532"/>
      <c r="E130" s="532"/>
      <c r="F130" s="532"/>
      <c r="G130" s="532"/>
      <c r="H130" s="532"/>
      <c r="I130" s="532"/>
      <c r="J130" s="532"/>
    </row>
    <row r="131" spans="1:10" ht="19.5" customHeight="1">
      <c r="A131" s="537"/>
      <c r="B131" s="532"/>
      <c r="C131" s="532"/>
      <c r="D131" s="532"/>
      <c r="E131" s="532"/>
      <c r="F131" s="532"/>
      <c r="G131" s="532"/>
      <c r="H131" s="532"/>
      <c r="I131" s="532"/>
      <c r="J131" s="532"/>
    </row>
    <row r="132" spans="1:10" ht="24" customHeight="1">
      <c r="A132" s="960" t="s">
        <v>711</v>
      </c>
      <c r="B132" s="960"/>
      <c r="C132" s="960"/>
      <c r="D132" s="960"/>
      <c r="E132" s="960"/>
      <c r="F132" s="960"/>
      <c r="G132" s="960"/>
      <c r="H132" s="960"/>
      <c r="I132" s="960"/>
      <c r="J132" s="960"/>
    </row>
    <row r="133" spans="1:10" ht="19.5" customHeight="1">
      <c r="A133" s="538"/>
      <c r="B133" s="539"/>
      <c r="C133" s="539"/>
      <c r="D133" s="539"/>
      <c r="E133" s="539"/>
      <c r="F133" s="539"/>
      <c r="G133" s="539"/>
      <c r="H133" s="539"/>
      <c r="I133" s="539"/>
      <c r="J133" s="532"/>
    </row>
    <row r="134" spans="1:10" ht="19.5" customHeight="1">
      <c r="A134" s="537"/>
      <c r="B134" s="532"/>
      <c r="C134" s="532"/>
      <c r="D134" s="532"/>
      <c r="E134" s="532"/>
      <c r="F134" s="532"/>
      <c r="G134" s="532"/>
      <c r="H134" s="532"/>
      <c r="I134" s="532"/>
      <c r="J134" s="532"/>
    </row>
    <row r="135" spans="1:10" ht="19.5" customHeight="1">
      <c r="A135" s="535"/>
      <c r="B135" s="657">
        <f>'評定条件入力表'!$C$17</f>
        <v>40269</v>
      </c>
      <c r="C135" s="510" t="s">
        <v>712</v>
      </c>
      <c r="D135" s="510"/>
      <c r="E135" s="510"/>
      <c r="F135" s="510"/>
      <c r="G135" s="510"/>
      <c r="H135" s="510"/>
      <c r="I135" s="510"/>
      <c r="J135" s="532"/>
    </row>
    <row r="136" spans="1:10" ht="19.5" customHeight="1">
      <c r="A136" s="535" t="s">
        <v>713</v>
      </c>
      <c r="B136" s="510"/>
      <c r="C136" s="510"/>
      <c r="D136" s="510"/>
      <c r="E136" s="510"/>
      <c r="F136" s="510"/>
      <c r="G136" s="510"/>
      <c r="H136" s="510"/>
      <c r="I136" s="510"/>
      <c r="J136" s="532"/>
    </row>
    <row r="137" spans="1:10" ht="19.5" customHeight="1">
      <c r="A137" s="535"/>
      <c r="B137" s="510"/>
      <c r="C137" s="510"/>
      <c r="D137" s="510"/>
      <c r="E137" s="510"/>
      <c r="F137" s="510"/>
      <c r="G137" s="510"/>
      <c r="H137" s="510"/>
      <c r="I137" s="510"/>
      <c r="J137" s="532"/>
    </row>
    <row r="138" spans="1:10" ht="19.5" customHeight="1">
      <c r="A138" s="535"/>
      <c r="B138" s="510"/>
      <c r="C138" s="510"/>
      <c r="D138" s="510"/>
      <c r="E138" s="510"/>
      <c r="F138" s="510"/>
      <c r="G138" s="510"/>
      <c r="H138" s="510"/>
      <c r="I138" s="510"/>
      <c r="J138" s="532"/>
    </row>
    <row r="139" spans="1:10" ht="19.5" customHeight="1">
      <c r="A139" s="535"/>
      <c r="B139" s="510"/>
      <c r="C139" s="510"/>
      <c r="D139" s="510"/>
      <c r="E139" s="510"/>
      <c r="F139" s="510"/>
      <c r="G139" s="510"/>
      <c r="H139" s="510"/>
      <c r="I139" s="510"/>
      <c r="J139" s="532"/>
    </row>
    <row r="140" spans="1:10" ht="19.5" customHeight="1">
      <c r="A140" s="960" t="s">
        <v>450</v>
      </c>
      <c r="B140" s="960"/>
      <c r="C140" s="960"/>
      <c r="D140" s="960"/>
      <c r="E140" s="960"/>
      <c r="F140" s="960"/>
      <c r="G140" s="960"/>
      <c r="H140" s="960"/>
      <c r="I140" s="960"/>
      <c r="J140" s="960"/>
    </row>
    <row r="141" spans="1:10" ht="19.5" customHeight="1">
      <c r="A141" s="537"/>
      <c r="B141" s="532"/>
      <c r="C141" s="532"/>
      <c r="D141" s="532"/>
      <c r="E141" s="532"/>
      <c r="F141" s="532"/>
      <c r="G141" s="532"/>
      <c r="H141" s="532"/>
      <c r="I141" s="532"/>
      <c r="J141" s="532"/>
    </row>
    <row r="142" spans="1:10" ht="19.5" customHeight="1">
      <c r="A142" s="532"/>
      <c r="B142" s="532"/>
      <c r="C142" s="532"/>
      <c r="D142" s="532"/>
      <c r="E142" s="539"/>
      <c r="F142" s="539"/>
      <c r="G142" s="539"/>
      <c r="H142" s="539"/>
      <c r="I142" s="532"/>
      <c r="J142" s="532"/>
    </row>
    <row r="143" spans="1:10" ht="19.5" customHeight="1">
      <c r="A143" s="540"/>
      <c r="B143" s="508" t="s">
        <v>452</v>
      </c>
      <c r="C143" s="532"/>
      <c r="D143" s="957">
        <f>$D$28</f>
        <v>4231100567</v>
      </c>
      <c r="E143" s="957"/>
      <c r="F143" s="510"/>
      <c r="G143" s="510"/>
      <c r="H143" s="532"/>
      <c r="I143" s="510"/>
      <c r="J143" s="532"/>
    </row>
    <row r="144" spans="1:10" ht="19.5" customHeight="1">
      <c r="A144" s="540"/>
      <c r="B144" s="508"/>
      <c r="C144" s="532"/>
      <c r="D144" s="956" t="str">
        <f>$D$29</f>
        <v>公共下水道○○○線管渠布設工事</v>
      </c>
      <c r="E144" s="956"/>
      <c r="F144" s="956"/>
      <c r="G144" s="956"/>
      <c r="H144" s="956"/>
      <c r="I144" s="956"/>
      <c r="J144" s="654"/>
    </row>
    <row r="145" spans="1:10" ht="19.5" customHeight="1">
      <c r="A145" s="540"/>
      <c r="B145" s="508"/>
      <c r="C145" s="532"/>
      <c r="D145" s="958"/>
      <c r="E145" s="958"/>
      <c r="F145" s="539"/>
      <c r="G145" s="958"/>
      <c r="H145" s="958"/>
      <c r="I145" s="510"/>
      <c r="J145" s="532"/>
    </row>
    <row r="146" spans="1:10" ht="19.5" customHeight="1">
      <c r="A146" s="540"/>
      <c r="B146" s="508" t="s">
        <v>714</v>
      </c>
      <c r="C146" s="532"/>
      <c r="D146" s="958">
        <f>D106</f>
        <v>40626</v>
      </c>
      <c r="E146" s="958"/>
      <c r="F146" s="958"/>
      <c r="G146" s="658"/>
      <c r="H146" s="658"/>
      <c r="I146" s="510"/>
      <c r="J146" s="532"/>
    </row>
    <row r="147" spans="1:10" ht="19.5" customHeight="1">
      <c r="A147" s="540"/>
      <c r="B147" s="659" t="s">
        <v>1125</v>
      </c>
      <c r="C147" s="532"/>
      <c r="D147" s="958">
        <f>D107</f>
        <v>40626</v>
      </c>
      <c r="E147" s="958"/>
      <c r="F147" s="958"/>
      <c r="G147" s="510"/>
      <c r="H147" s="510"/>
      <c r="I147" s="510"/>
      <c r="J147" s="532"/>
    </row>
    <row r="148" spans="1:10" ht="19.5" customHeight="1">
      <c r="A148" s="540"/>
      <c r="B148" s="508"/>
      <c r="C148" s="532"/>
      <c r="D148" s="541"/>
      <c r="E148" s="532"/>
      <c r="F148" s="532"/>
      <c r="G148" s="532"/>
      <c r="H148" s="532"/>
      <c r="I148" s="532"/>
      <c r="J148" s="532"/>
    </row>
    <row r="149" spans="1:10" ht="19.5" customHeight="1">
      <c r="A149" s="540"/>
      <c r="B149" s="508"/>
      <c r="C149" s="532"/>
      <c r="D149" s="539"/>
      <c r="E149" s="532"/>
      <c r="F149" s="532"/>
      <c r="G149" s="532"/>
      <c r="H149" s="532"/>
      <c r="I149" s="532"/>
      <c r="J149" s="532"/>
    </row>
    <row r="150" spans="1:10" ht="19.5" customHeight="1">
      <c r="A150" s="540"/>
      <c r="B150" s="508"/>
      <c r="C150" s="532"/>
      <c r="D150" s="510"/>
      <c r="E150" s="510"/>
      <c r="F150" s="510"/>
      <c r="G150" s="510"/>
      <c r="H150" s="510"/>
      <c r="I150" s="532"/>
      <c r="J150" s="532"/>
    </row>
    <row r="151" spans="1:10" ht="19.5" customHeight="1">
      <c r="A151" s="540"/>
      <c r="B151" s="508"/>
      <c r="C151" s="532"/>
      <c r="D151" s="510"/>
      <c r="E151" s="510"/>
      <c r="F151" s="510"/>
      <c r="G151" s="510"/>
      <c r="H151" s="510"/>
      <c r="I151" s="532"/>
      <c r="J151" s="532"/>
    </row>
    <row r="152" spans="1:10" ht="19.5" customHeight="1">
      <c r="A152" s="540"/>
      <c r="B152" s="508"/>
      <c r="C152" s="532"/>
      <c r="D152" s="510"/>
      <c r="E152" s="510"/>
      <c r="F152" s="510"/>
      <c r="G152" s="510"/>
      <c r="H152" s="510"/>
      <c r="I152" s="532"/>
      <c r="J152" s="532"/>
    </row>
    <row r="153" ht="19.5" customHeight="1"/>
    <row r="154" ht="19.5" customHeight="1"/>
    <row r="155" ht="19.5" customHeight="1"/>
    <row r="156" ht="19.5" customHeight="1"/>
    <row r="157" spans="1:10" ht="19.5" customHeight="1">
      <c r="A157" s="537"/>
      <c r="B157" s="532"/>
      <c r="C157" s="532"/>
      <c r="D157" s="532"/>
      <c r="E157" s="539"/>
      <c r="F157" s="539"/>
      <c r="G157" s="532"/>
      <c r="H157" s="532"/>
      <c r="I157" s="532"/>
      <c r="J157" s="532"/>
    </row>
    <row r="158" spans="1:10" ht="19.5" customHeight="1">
      <c r="A158" s="540"/>
      <c r="B158" s="955"/>
      <c r="C158" s="955"/>
      <c r="D158" s="955"/>
      <c r="E158" s="955"/>
      <c r="F158" s="955"/>
      <c r="G158" s="955"/>
      <c r="H158" s="955"/>
      <c r="I158" s="955"/>
      <c r="J158" s="955"/>
    </row>
    <row r="159" spans="1:10" ht="13.5">
      <c r="A159" s="540"/>
      <c r="B159" s="542"/>
      <c r="C159" s="542"/>
      <c r="D159" s="542"/>
      <c r="E159" s="542"/>
      <c r="F159" s="542"/>
      <c r="G159" s="542"/>
      <c r="H159" s="542"/>
      <c r="I159" s="542"/>
      <c r="J159" s="542"/>
    </row>
    <row r="160" spans="1:10" ht="13.5">
      <c r="A160" s="503"/>
      <c r="B160" s="504"/>
      <c r="C160" s="504"/>
      <c r="D160" s="504"/>
      <c r="E160" s="504"/>
      <c r="F160" s="504"/>
      <c r="G160" s="504"/>
      <c r="H160" s="504"/>
      <c r="I160" s="504"/>
      <c r="J160" s="504"/>
    </row>
    <row r="161" spans="1:10" ht="13.5">
      <c r="A161" s="503"/>
      <c r="B161" s="504"/>
      <c r="C161" s="504"/>
      <c r="D161" s="504"/>
      <c r="E161" s="504"/>
      <c r="F161" s="504"/>
      <c r="G161" s="504"/>
      <c r="H161" s="504"/>
      <c r="I161" s="504"/>
      <c r="J161" s="504"/>
    </row>
    <row r="162" spans="1:10" ht="13.5">
      <c r="A162" s="503"/>
      <c r="B162" s="504"/>
      <c r="C162" s="504"/>
      <c r="D162" s="504"/>
      <c r="E162" s="504"/>
      <c r="F162" s="504"/>
      <c r="G162" s="504"/>
      <c r="H162" s="504"/>
      <c r="I162" s="504"/>
      <c r="J162" s="504"/>
    </row>
    <row r="163" spans="1:10" ht="13.5">
      <c r="A163" s="503"/>
      <c r="B163" s="504"/>
      <c r="C163" s="504"/>
      <c r="D163" s="504"/>
      <c r="E163" s="504"/>
      <c r="F163" s="504"/>
      <c r="G163" s="504"/>
      <c r="H163" s="504"/>
      <c r="I163" s="504"/>
      <c r="J163" s="504"/>
    </row>
    <row r="164" spans="1:10" ht="13.5">
      <c r="A164" s="503"/>
      <c r="B164" s="504"/>
      <c r="C164" s="504"/>
      <c r="D164" s="504"/>
      <c r="E164" s="504"/>
      <c r="F164" s="504"/>
      <c r="G164" s="504"/>
      <c r="H164" s="504"/>
      <c r="I164" s="504"/>
      <c r="J164" s="504"/>
    </row>
    <row r="165" spans="1:10" ht="13.5">
      <c r="A165" s="503"/>
      <c r="B165" s="504"/>
      <c r="C165" s="504"/>
      <c r="D165" s="504"/>
      <c r="E165" s="504"/>
      <c r="F165" s="504"/>
      <c r="G165" s="504"/>
      <c r="H165" s="504"/>
      <c r="I165" s="504"/>
      <c r="J165" s="504"/>
    </row>
    <row r="166" spans="1:10" ht="13.5">
      <c r="A166" s="503"/>
      <c r="B166" s="504"/>
      <c r="C166" s="504"/>
      <c r="D166" s="504"/>
      <c r="E166" s="504"/>
      <c r="F166" s="504"/>
      <c r="G166" s="504"/>
      <c r="H166" s="504"/>
      <c r="I166" s="504"/>
      <c r="J166" s="504"/>
    </row>
    <row r="167" spans="1:10" ht="13.5">
      <c r="A167" s="503"/>
      <c r="B167" s="504"/>
      <c r="C167" s="504"/>
      <c r="D167" s="504"/>
      <c r="E167" s="504"/>
      <c r="F167" s="504"/>
      <c r="G167" s="504"/>
      <c r="H167" s="504"/>
      <c r="I167" s="504"/>
      <c r="J167" s="504"/>
    </row>
    <row r="168" spans="1:10" ht="13.5">
      <c r="A168" s="503"/>
      <c r="B168" s="504"/>
      <c r="C168" s="504"/>
      <c r="D168" s="504"/>
      <c r="E168" s="504"/>
      <c r="F168" s="504"/>
      <c r="G168" s="504"/>
      <c r="H168" s="504"/>
      <c r="I168" s="504"/>
      <c r="J168" s="504"/>
    </row>
    <row r="169" spans="1:10" ht="13.5">
      <c r="A169" s="503"/>
      <c r="B169" s="504"/>
      <c r="C169" s="504"/>
      <c r="D169" s="504"/>
      <c r="E169" s="504"/>
      <c r="F169" s="504"/>
      <c r="G169" s="504"/>
      <c r="H169" s="504"/>
      <c r="I169" s="504"/>
      <c r="J169" s="504"/>
    </row>
    <row r="170" spans="1:10" ht="13.5">
      <c r="A170" s="503"/>
      <c r="B170" s="504"/>
      <c r="C170" s="504"/>
      <c r="D170" s="504"/>
      <c r="E170" s="504"/>
      <c r="F170" s="504"/>
      <c r="G170" s="504"/>
      <c r="H170" s="504"/>
      <c r="I170" s="504"/>
      <c r="J170" s="504"/>
    </row>
    <row r="171" spans="1:10" ht="13.5">
      <c r="A171" s="503"/>
      <c r="B171" s="504"/>
      <c r="C171" s="504"/>
      <c r="D171" s="504"/>
      <c r="E171" s="504"/>
      <c r="F171" s="504"/>
      <c r="G171" s="504"/>
      <c r="H171" s="504"/>
      <c r="I171" s="504"/>
      <c r="J171" s="504"/>
    </row>
    <row r="172" spans="1:10" ht="13.5">
      <c r="A172" s="503"/>
      <c r="B172" s="504"/>
      <c r="C172" s="504"/>
      <c r="D172" s="504"/>
      <c r="E172" s="504"/>
      <c r="F172" s="504"/>
      <c r="G172" s="504"/>
      <c r="H172" s="504"/>
      <c r="I172" s="504"/>
      <c r="J172" s="504"/>
    </row>
    <row r="173" spans="1:10" ht="13.5">
      <c r="A173" s="503"/>
      <c r="B173" s="504"/>
      <c r="C173" s="504"/>
      <c r="D173" s="504"/>
      <c r="E173" s="504"/>
      <c r="F173" s="504"/>
      <c r="G173" s="504"/>
      <c r="H173" s="504"/>
      <c r="I173" s="504"/>
      <c r="J173" s="504"/>
    </row>
    <row r="174" spans="1:10" ht="13.5">
      <c r="A174" s="503"/>
      <c r="B174" s="504"/>
      <c r="C174" s="504"/>
      <c r="D174" s="504"/>
      <c r="E174" s="504"/>
      <c r="F174" s="504"/>
      <c r="G174" s="504"/>
      <c r="H174" s="504"/>
      <c r="I174" s="504"/>
      <c r="J174" s="504"/>
    </row>
    <row r="175" spans="1:10" ht="13.5">
      <c r="A175" s="503"/>
      <c r="B175" s="504"/>
      <c r="C175" s="504"/>
      <c r="D175" s="504"/>
      <c r="E175" s="504"/>
      <c r="F175" s="504"/>
      <c r="G175" s="504"/>
      <c r="H175" s="504"/>
      <c r="I175" s="504"/>
      <c r="J175" s="504"/>
    </row>
    <row r="176" spans="1:10" ht="13.5">
      <c r="A176" s="503"/>
      <c r="B176" s="504"/>
      <c r="C176" s="504"/>
      <c r="D176" s="504"/>
      <c r="E176" s="504"/>
      <c r="F176" s="504"/>
      <c r="G176" s="504"/>
      <c r="H176" s="504"/>
      <c r="I176" s="504"/>
      <c r="J176" s="504"/>
    </row>
    <row r="177" spans="1:10" ht="13.5">
      <c r="A177" s="503"/>
      <c r="B177" s="504"/>
      <c r="C177" s="504"/>
      <c r="D177" s="504"/>
      <c r="E177" s="504"/>
      <c r="F177" s="504"/>
      <c r="G177" s="504"/>
      <c r="H177" s="504"/>
      <c r="I177" s="504"/>
      <c r="J177" s="504"/>
    </row>
    <row r="178" spans="1:10" ht="13.5">
      <c r="A178" s="503"/>
      <c r="B178" s="504"/>
      <c r="C178" s="504"/>
      <c r="D178" s="504"/>
      <c r="E178" s="504"/>
      <c r="F178" s="504"/>
      <c r="G178" s="504"/>
      <c r="H178" s="504"/>
      <c r="I178" s="504"/>
      <c r="J178" s="504"/>
    </row>
    <row r="179" spans="1:10" ht="13.5">
      <c r="A179" s="503"/>
      <c r="B179" s="504"/>
      <c r="C179" s="504"/>
      <c r="D179" s="504"/>
      <c r="E179" s="504"/>
      <c r="F179" s="504"/>
      <c r="G179" s="504"/>
      <c r="H179" s="504"/>
      <c r="I179" s="504"/>
      <c r="J179" s="504"/>
    </row>
    <row r="180" spans="1:10" ht="13.5">
      <c r="A180" s="503"/>
      <c r="B180" s="504"/>
      <c r="C180" s="504"/>
      <c r="D180" s="504"/>
      <c r="E180" s="504"/>
      <c r="F180" s="504"/>
      <c r="G180" s="504"/>
      <c r="H180" s="504"/>
      <c r="I180" s="504"/>
      <c r="J180" s="504"/>
    </row>
    <row r="181" spans="1:10" ht="13.5">
      <c r="A181" s="503"/>
      <c r="B181" s="504"/>
      <c r="C181" s="504"/>
      <c r="D181" s="504"/>
      <c r="E181" s="504"/>
      <c r="F181" s="504"/>
      <c r="G181" s="504"/>
      <c r="H181" s="504"/>
      <c r="I181" s="504"/>
      <c r="J181" s="504"/>
    </row>
    <row r="182" spans="1:10" ht="13.5">
      <c r="A182" s="503"/>
      <c r="B182" s="504"/>
      <c r="C182" s="504"/>
      <c r="D182" s="504"/>
      <c r="E182" s="504"/>
      <c r="F182" s="504"/>
      <c r="G182" s="504"/>
      <c r="H182" s="504"/>
      <c r="I182" s="504"/>
      <c r="J182" s="504"/>
    </row>
    <row r="183" spans="1:10" ht="13.5">
      <c r="A183" s="503"/>
      <c r="B183" s="504"/>
      <c r="C183" s="504"/>
      <c r="D183" s="504"/>
      <c r="E183" s="504"/>
      <c r="F183" s="504"/>
      <c r="G183" s="504"/>
      <c r="H183" s="504"/>
      <c r="I183" s="504"/>
      <c r="J183" s="504"/>
    </row>
  </sheetData>
  <sheetProtection sheet="1" objects="1" scenarios="1"/>
  <mergeCells count="46">
    <mergeCell ref="D29:J29"/>
    <mergeCell ref="D30:E30"/>
    <mergeCell ref="I4:J4"/>
    <mergeCell ref="I42:J42"/>
    <mergeCell ref="I41:J41"/>
    <mergeCell ref="A62:J62"/>
    <mergeCell ref="I5:J5"/>
    <mergeCell ref="A13:J13"/>
    <mergeCell ref="A25:J25"/>
    <mergeCell ref="D28:E28"/>
    <mergeCell ref="B38:J38"/>
    <mergeCell ref="A7:B7"/>
    <mergeCell ref="A86:B86"/>
    <mergeCell ref="A92:J92"/>
    <mergeCell ref="G30:H30"/>
    <mergeCell ref="D31:E31"/>
    <mergeCell ref="D68:E68"/>
    <mergeCell ref="B75:J75"/>
    <mergeCell ref="A44:B44"/>
    <mergeCell ref="D65:E65"/>
    <mergeCell ref="G67:H67"/>
    <mergeCell ref="A50:J50"/>
    <mergeCell ref="D66:J66"/>
    <mergeCell ref="D67:E67"/>
    <mergeCell ref="I83:J83"/>
    <mergeCell ref="I84:J84"/>
    <mergeCell ref="A100:J100"/>
    <mergeCell ref="A140:J140"/>
    <mergeCell ref="A126:B126"/>
    <mergeCell ref="A132:J132"/>
    <mergeCell ref="D106:F106"/>
    <mergeCell ref="D147:F147"/>
    <mergeCell ref="B118:J118"/>
    <mergeCell ref="I123:J123"/>
    <mergeCell ref="I124:J124"/>
    <mergeCell ref="D146:F146"/>
    <mergeCell ref="B158:J158"/>
    <mergeCell ref="D104:I104"/>
    <mergeCell ref="D103:E103"/>
    <mergeCell ref="D105:E105"/>
    <mergeCell ref="G105:H105"/>
    <mergeCell ref="D107:F107"/>
    <mergeCell ref="D143:E143"/>
    <mergeCell ref="D144:I144"/>
    <mergeCell ref="D145:E145"/>
    <mergeCell ref="G145:H145"/>
  </mergeCells>
  <printOptions/>
  <pageMargins left="0.75" right="0.75" top="1" bottom="0.71" header="0.512" footer="0.512"/>
  <pageSetup fitToHeight="0" fitToWidth="1" horizontalDpi="600" verticalDpi="600" orientation="portrait" paperSize="9" scale="92" r:id="rId1"/>
  <rowBreaks count="1" manualBreakCount="1">
    <brk id="38" max="9" man="1"/>
  </rowBreaks>
</worksheet>
</file>

<file path=xl/worksheets/sheet18.xml><?xml version="1.0" encoding="utf-8"?>
<worksheet xmlns="http://schemas.openxmlformats.org/spreadsheetml/2006/main" xmlns:r="http://schemas.openxmlformats.org/officeDocument/2006/relationships">
  <sheetPr codeName="Sheet19">
    <pageSetUpPr fitToPage="1"/>
  </sheetPr>
  <dimension ref="A1:N183"/>
  <sheetViews>
    <sheetView zoomScalePageLayoutView="0" workbookViewId="0" topLeftCell="A1">
      <selection activeCell="O123" sqref="O123"/>
    </sheetView>
  </sheetViews>
  <sheetFormatPr defaultColWidth="9.00390625" defaultRowHeight="13.5"/>
  <cols>
    <col min="1" max="1" width="10.00390625" style="501" customWidth="1"/>
    <col min="2" max="2" width="18.25390625" style="502" customWidth="1"/>
    <col min="3" max="3" width="8.25390625" style="502" customWidth="1"/>
    <col min="4" max="5" width="8.875" style="502" customWidth="1"/>
    <col min="6" max="6" width="4.625" style="502" customWidth="1"/>
    <col min="7" max="10" width="8.875" style="502" customWidth="1"/>
    <col min="11" max="11" width="0.37109375" style="502" hidden="1" customWidth="1"/>
    <col min="12" max="12" width="0.12890625" style="502" customWidth="1"/>
    <col min="13" max="13" width="0" style="502" hidden="1" customWidth="1"/>
    <col min="14" max="14" width="3.75390625" style="502" customWidth="1"/>
    <col min="15" max="16384" width="9.00390625" style="502" customWidth="1"/>
  </cols>
  <sheetData>
    <row r="1" spans="1:10" ht="13.5">
      <c r="A1" s="543"/>
      <c r="B1" s="544"/>
      <c r="C1" s="544"/>
      <c r="D1" s="545"/>
      <c r="E1" s="545"/>
      <c r="F1" s="545"/>
      <c r="G1" s="545"/>
      <c r="H1" s="546"/>
      <c r="I1" s="546"/>
      <c r="J1" s="546"/>
    </row>
    <row r="2" spans="1:10" ht="54.75" customHeight="1">
      <c r="A2" s="543"/>
      <c r="B2" s="544"/>
      <c r="C2" s="544"/>
      <c r="D2" s="545"/>
      <c r="E2" s="545"/>
      <c r="F2" s="545"/>
      <c r="G2" s="545"/>
      <c r="H2" s="548"/>
      <c r="I2" s="548"/>
      <c r="J2" s="548"/>
    </row>
    <row r="3" spans="1:10" s="336" customFormat="1" ht="19.5" customHeight="1">
      <c r="A3" s="537" t="s">
        <v>446</v>
      </c>
      <c r="B3" s="532"/>
      <c r="C3" s="532"/>
      <c r="D3" s="532"/>
      <c r="E3" s="532"/>
      <c r="F3" s="532"/>
      <c r="G3" s="532"/>
      <c r="H3" s="532"/>
      <c r="I3" s="532"/>
      <c r="J3" s="532"/>
    </row>
    <row r="4" spans="1:14" s="336" customFormat="1" ht="19.5" customHeight="1">
      <c r="A4" s="532"/>
      <c r="B4" s="532"/>
      <c r="C4" s="532"/>
      <c r="D4" s="532"/>
      <c r="E4" s="532"/>
      <c r="F4" s="532"/>
      <c r="G4" s="532"/>
      <c r="H4" s="532"/>
      <c r="I4" s="963">
        <v>567</v>
      </c>
      <c r="J4" s="963"/>
      <c r="N4" s="523"/>
    </row>
    <row r="5" spans="1:10" s="336" customFormat="1" ht="19.5" customHeight="1">
      <c r="A5" s="537"/>
      <c r="B5" s="532"/>
      <c r="C5" s="532"/>
      <c r="D5" s="532"/>
      <c r="E5" s="532"/>
      <c r="F5" s="532"/>
      <c r="G5" s="532"/>
      <c r="H5" s="532"/>
      <c r="I5" s="964">
        <v>40269</v>
      </c>
      <c r="J5" s="964"/>
    </row>
    <row r="6" spans="1:10" s="336" customFormat="1" ht="19.5" customHeight="1">
      <c r="A6" s="537"/>
      <c r="B6" s="532"/>
      <c r="C6" s="532"/>
      <c r="D6" s="532"/>
      <c r="E6" s="532"/>
      <c r="F6" s="532"/>
      <c r="G6" s="532"/>
      <c r="H6" s="532"/>
      <c r="I6" s="532"/>
      <c r="J6" s="532"/>
    </row>
    <row r="7" spans="1:10" s="336" customFormat="1" ht="19.5" customHeight="1">
      <c r="A7" s="961" t="str">
        <f>'評定条件入力表'!C11</f>
        <v>㈱○×建設　</v>
      </c>
      <c r="B7" s="962"/>
      <c r="C7" s="532" t="s">
        <v>471</v>
      </c>
      <c r="D7" s="532"/>
      <c r="E7" s="532"/>
      <c r="F7" s="532"/>
      <c r="G7" s="532"/>
      <c r="H7" s="532"/>
      <c r="I7" s="532"/>
      <c r="J7" s="532"/>
    </row>
    <row r="8" spans="1:10" s="336" customFormat="1" ht="19.5" customHeight="1">
      <c r="A8" s="537"/>
      <c r="B8" s="510"/>
      <c r="C8" s="511"/>
      <c r="D8" s="532"/>
      <c r="E8" s="532"/>
      <c r="F8" s="532"/>
      <c r="G8" s="532"/>
      <c r="H8" s="532"/>
      <c r="I8" s="532"/>
      <c r="J8" s="532"/>
    </row>
    <row r="9" spans="1:10" s="336" customFormat="1" ht="19.5" customHeight="1">
      <c r="A9" s="537"/>
      <c r="B9" s="532"/>
      <c r="C9" s="532"/>
      <c r="D9" s="532"/>
      <c r="E9" s="532"/>
      <c r="F9" s="532"/>
      <c r="G9" s="532"/>
      <c r="H9" s="532"/>
      <c r="I9" s="532"/>
      <c r="J9" s="511" t="s">
        <v>399</v>
      </c>
    </row>
    <row r="10" spans="1:10" s="336" customFormat="1" ht="19.5" customHeight="1">
      <c r="A10" s="537"/>
      <c r="B10" s="532"/>
      <c r="C10" s="532"/>
      <c r="D10" s="532"/>
      <c r="E10" s="532"/>
      <c r="F10" s="532"/>
      <c r="G10" s="532"/>
      <c r="H10" s="969" t="s">
        <v>1126</v>
      </c>
      <c r="I10" s="969"/>
      <c r="J10" s="532"/>
    </row>
    <row r="11" spans="1:10" s="336" customFormat="1" ht="19.5" customHeight="1">
      <c r="A11" s="537"/>
      <c r="B11" s="532"/>
      <c r="C11" s="532"/>
      <c r="D11" s="532"/>
      <c r="E11" s="532"/>
      <c r="F11" s="532"/>
      <c r="G11" s="532"/>
      <c r="H11" s="532"/>
      <c r="I11" s="532"/>
      <c r="J11" s="532"/>
    </row>
    <row r="12" spans="1:10" s="336" customFormat="1" ht="19.5" customHeight="1">
      <c r="A12" s="537"/>
      <c r="B12" s="532"/>
      <c r="C12" s="532"/>
      <c r="D12" s="532"/>
      <c r="E12" s="532"/>
      <c r="F12" s="532"/>
      <c r="G12" s="532"/>
      <c r="H12" s="532"/>
      <c r="I12" s="532"/>
      <c r="J12" s="532"/>
    </row>
    <row r="13" spans="1:10" s="336" customFormat="1" ht="19.5" customHeight="1">
      <c r="A13" s="960" t="s">
        <v>447</v>
      </c>
      <c r="B13" s="960"/>
      <c r="C13" s="960"/>
      <c r="D13" s="960"/>
      <c r="E13" s="960"/>
      <c r="F13" s="960"/>
      <c r="G13" s="960"/>
      <c r="H13" s="960"/>
      <c r="I13" s="960"/>
      <c r="J13" s="960"/>
    </row>
    <row r="14" spans="1:10" s="336" customFormat="1" ht="17.25" customHeight="1">
      <c r="A14" s="538"/>
      <c r="B14" s="539"/>
      <c r="C14" s="539"/>
      <c r="D14" s="539"/>
      <c r="E14" s="539"/>
      <c r="F14" s="539"/>
      <c r="G14" s="539"/>
      <c r="H14" s="539"/>
      <c r="I14" s="539"/>
      <c r="J14" s="532"/>
    </row>
    <row r="15" spans="1:10" s="336" customFormat="1" ht="17.25" customHeight="1">
      <c r="A15" s="537"/>
      <c r="B15" s="532"/>
      <c r="C15" s="532"/>
      <c r="D15" s="532"/>
      <c r="E15" s="532"/>
      <c r="F15" s="532"/>
      <c r="G15" s="532"/>
      <c r="H15" s="532"/>
      <c r="I15" s="532"/>
      <c r="J15" s="532"/>
    </row>
    <row r="16" spans="1:10" s="336" customFormat="1" ht="19.5" customHeight="1">
      <c r="A16" s="535" t="s">
        <v>400</v>
      </c>
      <c r="B16" s="510"/>
      <c r="C16" s="510"/>
      <c r="D16" s="510"/>
      <c r="E16" s="510"/>
      <c r="F16" s="510"/>
      <c r="G16" s="510"/>
      <c r="H16" s="510"/>
      <c r="I16" s="510"/>
      <c r="J16" s="532"/>
    </row>
    <row r="17" spans="1:10" s="336" customFormat="1" ht="19.5" customHeight="1">
      <c r="A17" s="535" t="s">
        <v>401</v>
      </c>
      <c r="B17" s="510"/>
      <c r="C17" s="510"/>
      <c r="D17" s="510"/>
      <c r="E17" s="510"/>
      <c r="F17" s="510"/>
      <c r="G17" s="510"/>
      <c r="H17" s="510"/>
      <c r="I17" s="510"/>
      <c r="J17" s="532"/>
    </row>
    <row r="18" spans="1:10" s="336" customFormat="1" ht="19.5" customHeight="1">
      <c r="A18" s="535" t="s">
        <v>448</v>
      </c>
      <c r="B18" s="510"/>
      <c r="C18" s="510"/>
      <c r="D18" s="510"/>
      <c r="E18" s="510"/>
      <c r="F18" s="510"/>
      <c r="G18" s="510"/>
      <c r="H18" s="510"/>
      <c r="I18" s="510"/>
      <c r="J18" s="532"/>
    </row>
    <row r="19" spans="1:10" s="336" customFormat="1" ht="19.5" customHeight="1">
      <c r="A19" s="535" t="s">
        <v>449</v>
      </c>
      <c r="B19" s="510"/>
      <c r="C19" s="510"/>
      <c r="D19" s="510"/>
      <c r="E19" s="510"/>
      <c r="F19" s="510"/>
      <c r="G19" s="510"/>
      <c r="H19" s="510"/>
      <c r="I19" s="510"/>
      <c r="J19" s="532"/>
    </row>
    <row r="20" spans="1:10" s="336" customFormat="1" ht="19.5" customHeight="1">
      <c r="A20" s="535" t="s">
        <v>402</v>
      </c>
      <c r="B20" s="510"/>
      <c r="C20" s="510"/>
      <c r="D20" s="510"/>
      <c r="E20" s="510"/>
      <c r="F20" s="510"/>
      <c r="G20" s="510"/>
      <c r="H20" s="510"/>
      <c r="I20" s="510"/>
      <c r="J20" s="532"/>
    </row>
    <row r="21" spans="1:10" s="336" customFormat="1" ht="19.5" customHeight="1">
      <c r="A21" s="535" t="s">
        <v>403</v>
      </c>
      <c r="B21" s="510"/>
      <c r="C21" s="510"/>
      <c r="D21" s="510"/>
      <c r="E21" s="510"/>
      <c r="F21" s="510"/>
      <c r="G21" s="510"/>
      <c r="H21" s="510"/>
      <c r="I21" s="510"/>
      <c r="J21" s="532"/>
    </row>
    <row r="22" spans="1:10" s="336" customFormat="1" ht="19.5" customHeight="1">
      <c r="A22" s="535"/>
      <c r="B22" s="510"/>
      <c r="C22" s="510"/>
      <c r="D22" s="510"/>
      <c r="E22" s="510"/>
      <c r="F22" s="510"/>
      <c r="G22" s="510"/>
      <c r="H22" s="510"/>
      <c r="I22" s="510"/>
      <c r="J22" s="532"/>
    </row>
    <row r="23" spans="1:10" s="336" customFormat="1" ht="19.5" customHeight="1">
      <c r="A23" s="535"/>
      <c r="B23" s="510"/>
      <c r="C23" s="510"/>
      <c r="D23" s="510"/>
      <c r="E23" s="510"/>
      <c r="F23" s="510"/>
      <c r="G23" s="510"/>
      <c r="H23" s="510"/>
      <c r="I23" s="510"/>
      <c r="J23" s="532"/>
    </row>
    <row r="24" spans="1:10" s="336" customFormat="1" ht="19.5" customHeight="1">
      <c r="A24" s="537"/>
      <c r="B24" s="532"/>
      <c r="C24" s="532"/>
      <c r="D24" s="532"/>
      <c r="E24" s="532"/>
      <c r="F24" s="532"/>
      <c r="G24" s="532"/>
      <c r="H24" s="532"/>
      <c r="I24" s="532"/>
      <c r="J24" s="532"/>
    </row>
    <row r="25" spans="1:10" s="336" customFormat="1" ht="19.5" customHeight="1">
      <c r="A25" s="960" t="s">
        <v>450</v>
      </c>
      <c r="B25" s="960"/>
      <c r="C25" s="960"/>
      <c r="D25" s="960"/>
      <c r="E25" s="960"/>
      <c r="F25" s="960"/>
      <c r="G25" s="960"/>
      <c r="H25" s="960"/>
      <c r="I25" s="960"/>
      <c r="J25" s="960"/>
    </row>
    <row r="26" spans="1:10" s="336" customFormat="1" ht="19.5" customHeight="1">
      <c r="A26" s="537"/>
      <c r="B26" s="532"/>
      <c r="C26" s="532"/>
      <c r="D26" s="532"/>
      <c r="E26" s="532"/>
      <c r="F26" s="532"/>
      <c r="G26" s="532"/>
      <c r="H26" s="532"/>
      <c r="I26" s="532"/>
      <c r="J26" s="532"/>
    </row>
    <row r="27" spans="1:10" s="336" customFormat="1" ht="19.5" customHeight="1">
      <c r="A27" s="532"/>
      <c r="B27" s="532"/>
      <c r="C27" s="532"/>
      <c r="D27" s="532"/>
      <c r="E27" s="539"/>
      <c r="F27" s="539"/>
      <c r="G27" s="539"/>
      <c r="H27" s="539"/>
      <c r="I27" s="532"/>
      <c r="J27" s="532"/>
    </row>
    <row r="28" spans="1:10" s="336" customFormat="1" ht="24" customHeight="1">
      <c r="A28" s="540" t="s">
        <v>451</v>
      </c>
      <c r="B28" s="508" t="s">
        <v>452</v>
      </c>
      <c r="C28" s="532"/>
      <c r="D28" s="967">
        <f>'評定条件入力表'!C5</f>
        <v>4231100567</v>
      </c>
      <c r="E28" s="967"/>
      <c r="F28" s="510"/>
      <c r="G28" s="510"/>
      <c r="H28" s="532"/>
      <c r="I28" s="510"/>
      <c r="J28" s="532"/>
    </row>
    <row r="29" spans="1:10" s="336" customFormat="1" ht="24" customHeight="1">
      <c r="A29" s="540"/>
      <c r="B29" s="508"/>
      <c r="C29" s="532"/>
      <c r="D29" s="966" t="str">
        <f>'評定条件入力表'!C6</f>
        <v>公共下水道○○○線管渠布設工事</v>
      </c>
      <c r="E29" s="966"/>
      <c r="F29" s="966"/>
      <c r="G29" s="966"/>
      <c r="H29" s="966"/>
      <c r="I29" s="966"/>
      <c r="J29" s="966"/>
    </row>
    <row r="30" spans="1:10" s="336" customFormat="1" ht="24" customHeight="1">
      <c r="A30" s="540" t="s">
        <v>453</v>
      </c>
      <c r="B30" s="508" t="s">
        <v>454</v>
      </c>
      <c r="C30" s="532"/>
      <c r="D30" s="965">
        <f>'評定条件入力表'!C17</f>
        <v>40269</v>
      </c>
      <c r="E30" s="965"/>
      <c r="F30" s="539" t="s">
        <v>455</v>
      </c>
      <c r="G30" s="965">
        <f>'評定条件入力表'!E17</f>
        <v>40618</v>
      </c>
      <c r="H30" s="965"/>
      <c r="I30" s="510" t="s">
        <v>456</v>
      </c>
      <c r="J30" s="532"/>
    </row>
    <row r="31" spans="1:10" s="336" customFormat="1" ht="24" customHeight="1">
      <c r="A31" s="540" t="s">
        <v>457</v>
      </c>
      <c r="B31" s="508" t="s">
        <v>458</v>
      </c>
      <c r="C31" s="532"/>
      <c r="D31" s="965">
        <f>'評定条件入力表'!C18</f>
        <v>40626</v>
      </c>
      <c r="E31" s="965"/>
      <c r="F31" s="510"/>
      <c r="G31" s="510"/>
      <c r="H31" s="510"/>
      <c r="I31" s="510"/>
      <c r="J31" s="532"/>
    </row>
    <row r="32" spans="1:10" s="336" customFormat="1" ht="24" customHeight="1">
      <c r="A32" s="540" t="s">
        <v>459</v>
      </c>
      <c r="B32" s="508" t="s">
        <v>460</v>
      </c>
      <c r="C32" s="532"/>
      <c r="D32" s="541">
        <f>'工事成績採点表'!L30</f>
        <v>65</v>
      </c>
      <c r="E32" s="532" t="s">
        <v>461</v>
      </c>
      <c r="F32" s="532"/>
      <c r="G32" s="532"/>
      <c r="H32" s="532"/>
      <c r="I32" s="532"/>
      <c r="J32" s="532"/>
    </row>
    <row r="33" spans="1:10" s="336" customFormat="1" ht="24" customHeight="1">
      <c r="A33" s="540" t="s">
        <v>462</v>
      </c>
      <c r="B33" s="508" t="s">
        <v>463</v>
      </c>
      <c r="C33" s="532"/>
      <c r="D33" s="539" t="s">
        <v>464</v>
      </c>
      <c r="E33" s="532"/>
      <c r="F33" s="532"/>
      <c r="G33" s="532"/>
      <c r="H33" s="532"/>
      <c r="I33" s="532"/>
      <c r="J33" s="532"/>
    </row>
    <row r="34" spans="1:10" s="336" customFormat="1" ht="24" customHeight="1">
      <c r="A34" s="540" t="s">
        <v>465</v>
      </c>
      <c r="B34" s="508" t="s">
        <v>466</v>
      </c>
      <c r="C34" s="532"/>
      <c r="D34" s="510" t="s">
        <v>405</v>
      </c>
      <c r="E34" s="510"/>
      <c r="F34" s="510"/>
      <c r="G34" s="510"/>
      <c r="H34" s="510"/>
      <c r="I34" s="532"/>
      <c r="J34" s="532"/>
    </row>
    <row r="35" spans="1:10" s="336" customFormat="1" ht="24" customHeight="1">
      <c r="A35" s="540"/>
      <c r="B35" s="508" t="s">
        <v>467</v>
      </c>
      <c r="C35" s="532"/>
      <c r="D35" s="510" t="s">
        <v>404</v>
      </c>
      <c r="E35" s="510"/>
      <c r="F35" s="510"/>
      <c r="G35" s="510"/>
      <c r="H35" s="510"/>
      <c r="I35" s="532"/>
      <c r="J35" s="532"/>
    </row>
    <row r="36" spans="1:10" s="336" customFormat="1" ht="24" customHeight="1">
      <c r="A36" s="540"/>
      <c r="B36" s="508" t="s">
        <v>468</v>
      </c>
      <c r="C36" s="532"/>
      <c r="D36" s="510" t="s">
        <v>721</v>
      </c>
      <c r="E36" s="510"/>
      <c r="F36" s="510"/>
      <c r="G36" s="510"/>
      <c r="H36" s="510"/>
      <c r="I36" s="532"/>
      <c r="J36" s="532"/>
    </row>
    <row r="37" spans="1:10" s="336" customFormat="1" ht="19.5" customHeight="1">
      <c r="A37" s="537"/>
      <c r="B37" s="532"/>
      <c r="C37" s="532"/>
      <c r="D37" s="532"/>
      <c r="E37" s="539"/>
      <c r="F37" s="539"/>
      <c r="G37" s="532"/>
      <c r="H37" s="532"/>
      <c r="I37" s="532"/>
      <c r="J37" s="532"/>
    </row>
    <row r="38" spans="1:10" s="336" customFormat="1" ht="19.5" customHeight="1">
      <c r="A38" s="540" t="s">
        <v>469</v>
      </c>
      <c r="B38" s="955" t="s">
        <v>470</v>
      </c>
      <c r="C38" s="955"/>
      <c r="D38" s="955"/>
      <c r="E38" s="955"/>
      <c r="F38" s="955"/>
      <c r="G38" s="955"/>
      <c r="H38" s="955"/>
      <c r="I38" s="955"/>
      <c r="J38" s="955"/>
    </row>
    <row r="39" spans="1:10" s="336" customFormat="1" ht="19.5" customHeight="1">
      <c r="A39" s="540"/>
      <c r="B39" s="542"/>
      <c r="C39" s="542"/>
      <c r="D39" s="542"/>
      <c r="E39" s="542"/>
      <c r="F39" s="542"/>
      <c r="G39" s="542"/>
      <c r="H39" s="542"/>
      <c r="I39" s="542"/>
      <c r="J39" s="542"/>
    </row>
    <row r="40" spans="1:10" s="336" customFormat="1" ht="19.5" customHeight="1">
      <c r="A40" s="537" t="s">
        <v>446</v>
      </c>
      <c r="B40" s="532"/>
      <c r="C40" s="532"/>
      <c r="D40" s="532"/>
      <c r="E40" s="532"/>
      <c r="F40" s="532"/>
      <c r="G40" s="532"/>
      <c r="H40" s="532"/>
      <c r="I40" s="532"/>
      <c r="J40" s="532"/>
    </row>
    <row r="41" spans="1:10" s="336" customFormat="1" ht="19.5" customHeight="1">
      <c r="A41" s="537"/>
      <c r="B41" s="532"/>
      <c r="C41" s="532"/>
      <c r="D41" s="532"/>
      <c r="E41" s="532"/>
      <c r="F41" s="532"/>
      <c r="G41" s="532"/>
      <c r="H41" s="532"/>
      <c r="I41" s="968">
        <f>I4</f>
        <v>567</v>
      </c>
      <c r="J41" s="968"/>
    </row>
    <row r="42" spans="1:10" s="336" customFormat="1" ht="19.5" customHeight="1">
      <c r="A42" s="537"/>
      <c r="B42" s="532"/>
      <c r="C42" s="532"/>
      <c r="D42" s="532"/>
      <c r="E42" s="532"/>
      <c r="F42" s="532"/>
      <c r="G42" s="532"/>
      <c r="H42" s="507"/>
      <c r="I42" s="965">
        <f>I5</f>
        <v>40269</v>
      </c>
      <c r="J42" s="965"/>
    </row>
    <row r="43" spans="1:10" s="336" customFormat="1" ht="19.5" customHeight="1">
      <c r="A43" s="537"/>
      <c r="B43" s="532"/>
      <c r="C43" s="532"/>
      <c r="D43" s="532"/>
      <c r="E43" s="532"/>
      <c r="F43" s="532"/>
      <c r="G43" s="532"/>
      <c r="H43" s="532"/>
      <c r="I43" s="532"/>
      <c r="J43" s="532"/>
    </row>
    <row r="44" spans="1:10" s="336" customFormat="1" ht="19.5" customHeight="1">
      <c r="A44" s="961" t="str">
        <f>A7</f>
        <v>㈱○×建設　</v>
      </c>
      <c r="B44" s="962"/>
      <c r="C44" s="532" t="s">
        <v>471</v>
      </c>
      <c r="D44" s="532"/>
      <c r="E44" s="532"/>
      <c r="F44" s="532"/>
      <c r="G44" s="532"/>
      <c r="H44" s="532"/>
      <c r="I44" s="532"/>
      <c r="J44" s="532"/>
    </row>
    <row r="45" spans="1:10" s="336" customFormat="1" ht="19.5" customHeight="1">
      <c r="A45" s="537"/>
      <c r="B45" s="510"/>
      <c r="C45" s="511"/>
      <c r="D45" s="532"/>
      <c r="E45" s="532"/>
      <c r="F45" s="532"/>
      <c r="G45" s="532"/>
      <c r="H45" s="532"/>
      <c r="I45" s="532"/>
      <c r="J45" s="532"/>
    </row>
    <row r="46" spans="1:10" s="336" customFormat="1" ht="19.5" customHeight="1">
      <c r="A46" s="537"/>
      <c r="B46" s="532"/>
      <c r="C46" s="532"/>
      <c r="D46" s="532"/>
      <c r="E46" s="532" t="s">
        <v>407</v>
      </c>
      <c r="G46" s="532"/>
      <c r="H46" s="510"/>
      <c r="I46" s="532"/>
      <c r="J46" s="511"/>
    </row>
    <row r="47" spans="1:10" s="336" customFormat="1" ht="19.5" customHeight="1">
      <c r="A47" s="537"/>
      <c r="B47" s="532"/>
      <c r="C47" s="532"/>
      <c r="D47" s="532"/>
      <c r="E47" s="532"/>
      <c r="F47" s="532"/>
      <c r="G47" s="532"/>
      <c r="H47" s="969" t="s">
        <v>1126</v>
      </c>
      <c r="I47" s="969"/>
      <c r="J47" s="532"/>
    </row>
    <row r="48" spans="1:10" s="336" customFormat="1" ht="19.5" customHeight="1">
      <c r="A48" s="537"/>
      <c r="B48" s="532"/>
      <c r="C48" s="532"/>
      <c r="D48" s="532"/>
      <c r="E48" s="532"/>
      <c r="F48" s="532"/>
      <c r="G48" s="532"/>
      <c r="H48" s="532"/>
      <c r="I48" s="532"/>
      <c r="J48" s="532"/>
    </row>
    <row r="49" spans="1:10" s="336" customFormat="1" ht="19.5" customHeight="1">
      <c r="A49" s="537"/>
      <c r="B49" s="532"/>
      <c r="C49" s="532"/>
      <c r="D49" s="532"/>
      <c r="E49" s="532"/>
      <c r="F49" s="532"/>
      <c r="G49" s="532"/>
      <c r="H49" s="532"/>
      <c r="I49" s="532"/>
      <c r="J49" s="532"/>
    </row>
    <row r="50" spans="1:10" s="336" customFormat="1" ht="19.5" customHeight="1">
      <c r="A50" s="960" t="s">
        <v>447</v>
      </c>
      <c r="B50" s="960"/>
      <c r="C50" s="960"/>
      <c r="D50" s="960"/>
      <c r="E50" s="960"/>
      <c r="F50" s="960"/>
      <c r="G50" s="960"/>
      <c r="H50" s="960"/>
      <c r="I50" s="960"/>
      <c r="J50" s="960"/>
    </row>
    <row r="51" spans="1:10" s="336" customFormat="1" ht="19.5" customHeight="1">
      <c r="A51" s="538"/>
      <c r="B51" s="539"/>
      <c r="C51" s="539"/>
      <c r="D51" s="539"/>
      <c r="E51" s="539"/>
      <c r="F51" s="539"/>
      <c r="G51" s="539"/>
      <c r="H51" s="539"/>
      <c r="I51" s="539"/>
      <c r="J51" s="532"/>
    </row>
    <row r="52" spans="1:10" s="336" customFormat="1" ht="19.5" customHeight="1">
      <c r="A52" s="537"/>
      <c r="B52" s="532"/>
      <c r="C52" s="532"/>
      <c r="D52" s="532"/>
      <c r="E52" s="532"/>
      <c r="F52" s="532"/>
      <c r="G52" s="532"/>
      <c r="H52" s="532"/>
      <c r="I52" s="532"/>
      <c r="J52" s="532"/>
    </row>
    <row r="53" spans="1:10" s="336" customFormat="1" ht="19.5" customHeight="1">
      <c r="A53" s="535" t="s">
        <v>400</v>
      </c>
      <c r="B53" s="510"/>
      <c r="C53" s="510"/>
      <c r="D53" s="510"/>
      <c r="E53" s="510"/>
      <c r="F53" s="510"/>
      <c r="G53" s="510"/>
      <c r="H53" s="510"/>
      <c r="I53" s="510"/>
      <c r="J53" s="532"/>
    </row>
    <row r="54" spans="1:10" s="336" customFormat="1" ht="19.5" customHeight="1">
      <c r="A54" s="535" t="s">
        <v>401</v>
      </c>
      <c r="B54" s="510"/>
      <c r="C54" s="510"/>
      <c r="D54" s="510"/>
      <c r="E54" s="510"/>
      <c r="F54" s="510"/>
      <c r="G54" s="510"/>
      <c r="H54" s="510"/>
      <c r="I54" s="510"/>
      <c r="J54" s="532"/>
    </row>
    <row r="55" spans="1:10" s="336" customFormat="1" ht="19.5" customHeight="1">
      <c r="A55" s="535" t="s">
        <v>448</v>
      </c>
      <c r="B55" s="510"/>
      <c r="C55" s="510"/>
      <c r="D55" s="510"/>
      <c r="E55" s="510"/>
      <c r="F55" s="510"/>
      <c r="G55" s="510"/>
      <c r="H55" s="510"/>
      <c r="I55" s="510"/>
      <c r="J55" s="532"/>
    </row>
    <row r="56" spans="1:10" s="336" customFormat="1" ht="19.5" customHeight="1">
      <c r="A56" s="535" t="s">
        <v>449</v>
      </c>
      <c r="B56" s="510"/>
      <c r="C56" s="510"/>
      <c r="D56" s="510"/>
      <c r="E56" s="510"/>
      <c r="F56" s="510"/>
      <c r="G56" s="510"/>
      <c r="H56" s="510"/>
      <c r="I56" s="510"/>
      <c r="J56" s="532"/>
    </row>
    <row r="57" spans="1:10" s="336" customFormat="1" ht="19.5" customHeight="1">
      <c r="A57" s="535" t="s">
        <v>402</v>
      </c>
      <c r="B57" s="510"/>
      <c r="C57" s="510"/>
      <c r="D57" s="510"/>
      <c r="E57" s="510"/>
      <c r="F57" s="510"/>
      <c r="G57" s="510"/>
      <c r="H57" s="510"/>
      <c r="I57" s="510"/>
      <c r="J57" s="532"/>
    </row>
    <row r="58" spans="1:10" s="336" customFormat="1" ht="19.5" customHeight="1">
      <c r="A58" s="535" t="s">
        <v>403</v>
      </c>
      <c r="B58" s="510"/>
      <c r="C58" s="510"/>
      <c r="D58" s="510"/>
      <c r="E58" s="510"/>
      <c r="F58" s="510"/>
      <c r="G58" s="510"/>
      <c r="H58" s="510"/>
      <c r="I58" s="510"/>
      <c r="J58" s="532"/>
    </row>
    <row r="59" spans="1:10" s="336" customFormat="1" ht="19.5" customHeight="1">
      <c r="A59" s="535"/>
      <c r="B59" s="510"/>
      <c r="C59" s="510"/>
      <c r="D59" s="510"/>
      <c r="E59" s="510"/>
      <c r="F59" s="510"/>
      <c r="G59" s="510"/>
      <c r="H59" s="510"/>
      <c r="I59" s="510"/>
      <c r="J59" s="532"/>
    </row>
    <row r="60" spans="1:10" s="336" customFormat="1" ht="19.5" customHeight="1">
      <c r="A60" s="535"/>
      <c r="B60" s="510"/>
      <c r="C60" s="510"/>
      <c r="D60" s="510"/>
      <c r="E60" s="510"/>
      <c r="F60" s="510"/>
      <c r="G60" s="510"/>
      <c r="H60" s="510"/>
      <c r="I60" s="510"/>
      <c r="J60" s="532"/>
    </row>
    <row r="61" spans="1:10" s="504" customFormat="1" ht="19.5" customHeight="1">
      <c r="A61" s="537"/>
      <c r="B61" s="532"/>
      <c r="C61" s="532"/>
      <c r="D61" s="532"/>
      <c r="E61" s="532"/>
      <c r="F61" s="532"/>
      <c r="G61" s="532"/>
      <c r="H61" s="532"/>
      <c r="I61" s="532"/>
      <c r="J61" s="532"/>
    </row>
    <row r="62" spans="1:10" s="504" customFormat="1" ht="19.5" customHeight="1">
      <c r="A62" s="960" t="s">
        <v>450</v>
      </c>
      <c r="B62" s="960"/>
      <c r="C62" s="960"/>
      <c r="D62" s="960"/>
      <c r="E62" s="960"/>
      <c r="F62" s="960"/>
      <c r="G62" s="960"/>
      <c r="H62" s="960"/>
      <c r="I62" s="960"/>
      <c r="J62" s="960"/>
    </row>
    <row r="63" spans="1:10" s="504" customFormat="1" ht="19.5" customHeight="1">
      <c r="A63" s="537"/>
      <c r="B63" s="532"/>
      <c r="C63" s="532"/>
      <c r="D63" s="532"/>
      <c r="E63" s="532"/>
      <c r="F63" s="532"/>
      <c r="G63" s="532"/>
      <c r="H63" s="532"/>
      <c r="I63" s="532"/>
      <c r="J63" s="532"/>
    </row>
    <row r="64" spans="1:10" s="504" customFormat="1" ht="19.5" customHeight="1">
      <c r="A64" s="532"/>
      <c r="B64" s="532"/>
      <c r="C64" s="532"/>
      <c r="D64" s="532"/>
      <c r="E64" s="539"/>
      <c r="F64" s="539"/>
      <c r="G64" s="539"/>
      <c r="H64" s="539"/>
      <c r="I64" s="532"/>
      <c r="J64" s="532"/>
    </row>
    <row r="65" spans="1:10" s="504" customFormat="1" ht="25.5" customHeight="1">
      <c r="A65" s="540" t="s">
        <v>451</v>
      </c>
      <c r="B65" s="508" t="s">
        <v>452</v>
      </c>
      <c r="C65" s="532"/>
      <c r="D65" s="967">
        <f aca="true" t="shared" si="0" ref="D65:D70">D28</f>
        <v>4231100567</v>
      </c>
      <c r="E65" s="967"/>
      <c r="F65" s="510"/>
      <c r="G65" s="510"/>
      <c r="H65" s="510"/>
      <c r="I65" s="510"/>
      <c r="J65" s="532"/>
    </row>
    <row r="66" spans="1:10" s="504" customFormat="1" ht="25.5" customHeight="1">
      <c r="A66" s="540"/>
      <c r="B66" s="508"/>
      <c r="C66" s="532"/>
      <c r="D66" s="966" t="str">
        <f t="shared" si="0"/>
        <v>公共下水道○○○線管渠布設工事</v>
      </c>
      <c r="E66" s="966"/>
      <c r="F66" s="966"/>
      <c r="G66" s="966"/>
      <c r="H66" s="966"/>
      <c r="I66" s="966"/>
      <c r="J66" s="966"/>
    </row>
    <row r="67" spans="1:10" s="504" customFormat="1" ht="25.5" customHeight="1">
      <c r="A67" s="540" t="s">
        <v>453</v>
      </c>
      <c r="B67" s="508" t="s">
        <v>454</v>
      </c>
      <c r="C67" s="532"/>
      <c r="D67" s="965">
        <f t="shared" si="0"/>
        <v>40269</v>
      </c>
      <c r="E67" s="965"/>
      <c r="F67" s="539" t="s">
        <v>455</v>
      </c>
      <c r="G67" s="965">
        <f>G30</f>
        <v>40618</v>
      </c>
      <c r="H67" s="965"/>
      <c r="I67" s="510" t="s">
        <v>456</v>
      </c>
      <c r="J67" s="532"/>
    </row>
    <row r="68" spans="1:10" s="504" customFormat="1" ht="25.5" customHeight="1">
      <c r="A68" s="540" t="s">
        <v>457</v>
      </c>
      <c r="B68" s="508" t="s">
        <v>458</v>
      </c>
      <c r="C68" s="532"/>
      <c r="D68" s="965">
        <f t="shared" si="0"/>
        <v>40626</v>
      </c>
      <c r="E68" s="965"/>
      <c r="F68" s="510"/>
      <c r="G68" s="510"/>
      <c r="H68" s="510"/>
      <c r="I68" s="510"/>
      <c r="J68" s="532"/>
    </row>
    <row r="69" spans="1:10" s="504" customFormat="1" ht="25.5" customHeight="1">
      <c r="A69" s="540" t="s">
        <v>459</v>
      </c>
      <c r="B69" s="508" t="s">
        <v>460</v>
      </c>
      <c r="C69" s="532"/>
      <c r="D69" s="541">
        <f t="shared" si="0"/>
        <v>65</v>
      </c>
      <c r="E69" s="532" t="s">
        <v>461</v>
      </c>
      <c r="F69" s="532"/>
      <c r="G69" s="532"/>
      <c r="H69" s="532"/>
      <c r="I69" s="532"/>
      <c r="J69" s="532"/>
    </row>
    <row r="70" spans="1:10" s="504" customFormat="1" ht="25.5" customHeight="1">
      <c r="A70" s="540" t="s">
        <v>462</v>
      </c>
      <c r="B70" s="508" t="s">
        <v>463</v>
      </c>
      <c r="C70" s="532"/>
      <c r="D70" s="539" t="str">
        <f t="shared" si="0"/>
        <v>合　格</v>
      </c>
      <c r="E70" s="532"/>
      <c r="F70" s="532"/>
      <c r="G70" s="532"/>
      <c r="H70" s="532"/>
      <c r="I70" s="532"/>
      <c r="J70" s="532"/>
    </row>
    <row r="71" spans="1:10" s="504" customFormat="1" ht="25.5" customHeight="1">
      <c r="A71" s="540" t="s">
        <v>465</v>
      </c>
      <c r="B71" s="508" t="s">
        <v>466</v>
      </c>
      <c r="C71" s="532"/>
      <c r="D71" s="510" t="s">
        <v>405</v>
      </c>
      <c r="E71" s="510"/>
      <c r="F71" s="510"/>
      <c r="G71" s="510"/>
      <c r="H71" s="510"/>
      <c r="I71" s="532"/>
      <c r="J71" s="532"/>
    </row>
    <row r="72" spans="1:10" s="504" customFormat="1" ht="25.5" customHeight="1">
      <c r="A72" s="540"/>
      <c r="B72" s="508" t="s">
        <v>467</v>
      </c>
      <c r="C72" s="532"/>
      <c r="D72" s="510" t="s">
        <v>406</v>
      </c>
      <c r="E72" s="510"/>
      <c r="F72" s="510"/>
      <c r="G72" s="510"/>
      <c r="H72" s="510"/>
      <c r="I72" s="532"/>
      <c r="J72" s="532"/>
    </row>
    <row r="73" spans="1:10" s="504" customFormat="1" ht="25.5" customHeight="1">
      <c r="A73" s="540"/>
      <c r="B73" s="508" t="s">
        <v>468</v>
      </c>
      <c r="C73" s="532"/>
      <c r="D73" s="510" t="s">
        <v>721</v>
      </c>
      <c r="E73" s="510"/>
      <c r="F73" s="510"/>
      <c r="G73" s="510"/>
      <c r="H73" s="510"/>
      <c r="I73" s="532"/>
      <c r="J73" s="532"/>
    </row>
    <row r="74" spans="1:10" s="504" customFormat="1" ht="19.5" customHeight="1">
      <c r="A74" s="537"/>
      <c r="B74" s="532"/>
      <c r="C74" s="532"/>
      <c r="D74" s="532"/>
      <c r="E74" s="539"/>
      <c r="F74" s="539"/>
      <c r="G74" s="532"/>
      <c r="H74" s="532"/>
      <c r="I74" s="532"/>
      <c r="J74" s="532"/>
    </row>
    <row r="75" spans="1:10" s="504" customFormat="1" ht="19.5" customHeight="1">
      <c r="A75" s="540" t="s">
        <v>469</v>
      </c>
      <c r="B75" s="955" t="s">
        <v>470</v>
      </c>
      <c r="C75" s="955"/>
      <c r="D75" s="955"/>
      <c r="E75" s="955"/>
      <c r="F75" s="955"/>
      <c r="G75" s="955"/>
      <c r="H75" s="955"/>
      <c r="I75" s="955"/>
      <c r="J75" s="955"/>
    </row>
    <row r="76" spans="1:10" s="504" customFormat="1" ht="19.5" customHeight="1">
      <c r="A76" s="540"/>
      <c r="B76" s="542"/>
      <c r="C76" s="542"/>
      <c r="D76" s="542"/>
      <c r="E76" s="542"/>
      <c r="F76" s="542"/>
      <c r="G76" s="542"/>
      <c r="H76" s="542"/>
      <c r="I76" s="542"/>
      <c r="J76" s="542"/>
    </row>
    <row r="77" spans="1:10" s="504" customFormat="1" ht="19.5" customHeight="1">
      <c r="A77" s="540"/>
      <c r="B77" s="542"/>
      <c r="C77" s="542"/>
      <c r="D77" s="542"/>
      <c r="E77" s="542"/>
      <c r="F77" s="542"/>
      <c r="G77" s="542"/>
      <c r="H77" s="542"/>
      <c r="I77" s="542"/>
      <c r="J77" s="542"/>
    </row>
    <row r="78" spans="1:10" s="504" customFormat="1" ht="19.5" customHeight="1">
      <c r="A78" s="540"/>
      <c r="B78" s="542"/>
      <c r="C78" s="542"/>
      <c r="D78" s="542"/>
      <c r="E78" s="542"/>
      <c r="F78" s="542"/>
      <c r="G78" s="542"/>
      <c r="H78" s="542"/>
      <c r="I78" s="542"/>
      <c r="J78" s="542"/>
    </row>
    <row r="79" spans="1:10" s="504" customFormat="1" ht="19.5" customHeight="1">
      <c r="A79" s="540"/>
      <c r="B79" s="542"/>
      <c r="C79" s="542"/>
      <c r="D79" s="542"/>
      <c r="E79" s="542"/>
      <c r="F79" s="542"/>
      <c r="G79" s="542"/>
      <c r="H79" s="542"/>
      <c r="I79" s="542"/>
      <c r="J79" s="542"/>
    </row>
    <row r="80" spans="1:10" s="504" customFormat="1" ht="15" customHeight="1">
      <c r="A80" s="543"/>
      <c r="B80" s="544"/>
      <c r="C80" s="544"/>
      <c r="D80" s="545"/>
      <c r="E80" s="545"/>
      <c r="F80" s="545"/>
      <c r="G80" s="545"/>
      <c r="H80" s="546"/>
      <c r="I80" s="546"/>
      <c r="J80" s="546"/>
    </row>
    <row r="81" spans="1:10" s="504" customFormat="1" ht="55.5" customHeight="1">
      <c r="A81" s="543"/>
      <c r="B81" s="544"/>
      <c r="C81" s="544"/>
      <c r="D81" s="545"/>
      <c r="E81" s="545"/>
      <c r="F81" s="545"/>
      <c r="G81" s="545"/>
      <c r="H81" s="548"/>
      <c r="I81" s="548"/>
      <c r="J81" s="548"/>
    </row>
    <row r="82" spans="1:10" s="504" customFormat="1" ht="19.5" customHeight="1">
      <c r="A82" s="537"/>
      <c r="B82" s="532"/>
      <c r="C82" s="532"/>
      <c r="D82" s="532"/>
      <c r="E82" s="532"/>
      <c r="F82" s="532"/>
      <c r="G82" s="532"/>
      <c r="H82" s="532"/>
      <c r="I82" s="532"/>
      <c r="J82" s="532"/>
    </row>
    <row r="83" spans="1:10" s="504" customFormat="1" ht="19.5" customHeight="1">
      <c r="A83" s="532"/>
      <c r="B83" s="532"/>
      <c r="C83" s="532"/>
      <c r="D83" s="532"/>
      <c r="E83" s="532"/>
      <c r="F83" s="532"/>
      <c r="G83" s="532"/>
      <c r="H83" s="532"/>
      <c r="I83" s="963">
        <f>I4</f>
        <v>567</v>
      </c>
      <c r="J83" s="963"/>
    </row>
    <row r="84" spans="1:10" s="504" customFormat="1" ht="19.5" customHeight="1">
      <c r="A84" s="537"/>
      <c r="B84" s="532"/>
      <c r="C84" s="532"/>
      <c r="D84" s="532"/>
      <c r="E84" s="532"/>
      <c r="F84" s="532"/>
      <c r="G84" s="532"/>
      <c r="H84" s="532"/>
      <c r="I84" s="964">
        <f>I5</f>
        <v>40269</v>
      </c>
      <c r="J84" s="964"/>
    </row>
    <row r="85" spans="1:10" s="504" customFormat="1" ht="19.5" customHeight="1">
      <c r="A85" s="537"/>
      <c r="B85" s="532"/>
      <c r="C85" s="532"/>
      <c r="D85" s="532"/>
      <c r="E85" s="532"/>
      <c r="F85" s="532"/>
      <c r="G85" s="532"/>
      <c r="H85" s="532"/>
      <c r="I85" s="532"/>
      <c r="J85" s="532"/>
    </row>
    <row r="86" spans="1:10" s="504" customFormat="1" ht="19.5" customHeight="1">
      <c r="A86" s="961" t="str">
        <f>$A$7</f>
        <v>㈱○×建設　</v>
      </c>
      <c r="B86" s="962"/>
      <c r="C86" s="532" t="s">
        <v>471</v>
      </c>
      <c r="D86" s="532"/>
      <c r="E86" s="532"/>
      <c r="F86" s="532"/>
      <c r="G86" s="532"/>
      <c r="H86" s="532"/>
      <c r="I86" s="532"/>
      <c r="J86" s="532"/>
    </row>
    <row r="87" spans="1:10" s="504" customFormat="1" ht="19.5" customHeight="1">
      <c r="A87" s="537"/>
      <c r="B87" s="510"/>
      <c r="C87" s="511"/>
      <c r="D87" s="532"/>
      <c r="E87" s="532"/>
      <c r="F87" s="532"/>
      <c r="G87" s="532"/>
      <c r="H87" s="532"/>
      <c r="I87" s="532"/>
      <c r="J87" s="532"/>
    </row>
    <row r="88" spans="1:10" s="504" customFormat="1" ht="19.5" customHeight="1">
      <c r="A88" s="537"/>
      <c r="B88" s="532"/>
      <c r="C88" s="532"/>
      <c r="D88" s="532"/>
      <c r="E88" s="532"/>
      <c r="F88" s="532"/>
      <c r="G88" s="532"/>
      <c r="H88" s="532"/>
      <c r="I88" s="532"/>
      <c r="J88" s="511"/>
    </row>
    <row r="89" spans="1:10" s="504" customFormat="1" ht="19.5" customHeight="1">
      <c r="A89" s="537"/>
      <c r="B89" s="532"/>
      <c r="C89" s="532"/>
      <c r="D89" s="532"/>
      <c r="E89" s="532" t="s">
        <v>407</v>
      </c>
      <c r="F89" s="532"/>
      <c r="G89" s="532"/>
      <c r="H89" s="532"/>
      <c r="I89" s="510"/>
      <c r="J89" s="532"/>
    </row>
    <row r="90" spans="1:10" s="504" customFormat="1" ht="19.5" customHeight="1">
      <c r="A90" s="537"/>
      <c r="B90" s="532"/>
      <c r="C90" s="532"/>
      <c r="D90" s="532"/>
      <c r="E90" s="532"/>
      <c r="F90" s="532"/>
      <c r="G90" s="532"/>
      <c r="H90" s="969" t="s">
        <v>1126</v>
      </c>
      <c r="I90" s="969"/>
      <c r="J90" s="532"/>
    </row>
    <row r="91" spans="1:10" s="504" customFormat="1" ht="19.5" customHeight="1">
      <c r="A91" s="537"/>
      <c r="B91" s="532"/>
      <c r="C91" s="532"/>
      <c r="D91" s="532"/>
      <c r="E91" s="532"/>
      <c r="F91" s="532"/>
      <c r="G91" s="532"/>
      <c r="H91" s="532"/>
      <c r="I91" s="532"/>
      <c r="J91" s="532"/>
    </row>
    <row r="92" spans="1:10" s="504" customFormat="1" ht="22.5" customHeight="1">
      <c r="A92" s="960" t="s">
        <v>711</v>
      </c>
      <c r="B92" s="960"/>
      <c r="C92" s="960"/>
      <c r="D92" s="960"/>
      <c r="E92" s="960"/>
      <c r="F92" s="960"/>
      <c r="G92" s="960"/>
      <c r="H92" s="960"/>
      <c r="I92" s="960"/>
      <c r="J92" s="960"/>
    </row>
    <row r="93" spans="1:10" s="504" customFormat="1" ht="19.5" customHeight="1">
      <c r="A93" s="538"/>
      <c r="B93" s="539"/>
      <c r="C93" s="539"/>
      <c r="D93" s="539"/>
      <c r="E93" s="539"/>
      <c r="F93" s="539"/>
      <c r="G93" s="539"/>
      <c r="H93" s="539"/>
      <c r="I93" s="539"/>
      <c r="J93" s="532"/>
    </row>
    <row r="94" spans="1:10" s="504" customFormat="1" ht="19.5" customHeight="1">
      <c r="A94" s="537"/>
      <c r="B94" s="532"/>
      <c r="C94" s="532"/>
      <c r="D94" s="532"/>
      <c r="E94" s="532"/>
      <c r="F94" s="532"/>
      <c r="G94" s="532"/>
      <c r="H94" s="532"/>
      <c r="I94" s="532"/>
      <c r="J94" s="532"/>
    </row>
    <row r="95" spans="1:10" s="504" customFormat="1" ht="19.5" customHeight="1">
      <c r="A95" s="535"/>
      <c r="B95" s="657">
        <f>'評定条件入力表'!$C$17</f>
        <v>40269</v>
      </c>
      <c r="C95" s="510" t="s">
        <v>712</v>
      </c>
      <c r="D95" s="510"/>
      <c r="E95" s="510"/>
      <c r="F95" s="510"/>
      <c r="G95" s="510"/>
      <c r="H95" s="510"/>
      <c r="I95" s="510"/>
      <c r="J95" s="532"/>
    </row>
    <row r="96" spans="1:10" s="504" customFormat="1" ht="19.5" customHeight="1">
      <c r="A96" s="535" t="s">
        <v>713</v>
      </c>
      <c r="B96" s="510"/>
      <c r="C96" s="510"/>
      <c r="D96" s="510"/>
      <c r="E96" s="510"/>
      <c r="F96" s="510"/>
      <c r="G96" s="510"/>
      <c r="H96" s="510"/>
      <c r="I96" s="510"/>
      <c r="J96" s="532"/>
    </row>
    <row r="97" spans="1:10" s="504" customFormat="1" ht="19.5" customHeight="1">
      <c r="A97" s="535"/>
      <c r="B97" s="510"/>
      <c r="C97" s="510"/>
      <c r="D97" s="510"/>
      <c r="E97" s="510"/>
      <c r="F97" s="510"/>
      <c r="G97" s="510"/>
      <c r="H97" s="510"/>
      <c r="I97" s="510"/>
      <c r="J97" s="532"/>
    </row>
    <row r="98" spans="1:10" s="504" customFormat="1" ht="19.5" customHeight="1">
      <c r="A98" s="535"/>
      <c r="B98" s="510"/>
      <c r="C98" s="510"/>
      <c r="D98" s="510"/>
      <c r="E98" s="510"/>
      <c r="F98" s="510"/>
      <c r="G98" s="510"/>
      <c r="H98" s="510"/>
      <c r="I98" s="510"/>
      <c r="J98" s="532"/>
    </row>
    <row r="99" spans="1:10" s="504" customFormat="1" ht="19.5" customHeight="1">
      <c r="A99" s="535"/>
      <c r="B99" s="510"/>
      <c r="C99" s="510"/>
      <c r="D99" s="510"/>
      <c r="E99" s="510"/>
      <c r="F99" s="510"/>
      <c r="G99" s="510"/>
      <c r="H99" s="510"/>
      <c r="I99" s="510"/>
      <c r="J99" s="532"/>
    </row>
    <row r="100" spans="1:10" s="504" customFormat="1" ht="19.5" customHeight="1">
      <c r="A100" s="960" t="s">
        <v>450</v>
      </c>
      <c r="B100" s="960"/>
      <c r="C100" s="960"/>
      <c r="D100" s="960"/>
      <c r="E100" s="960"/>
      <c r="F100" s="960"/>
      <c r="G100" s="960"/>
      <c r="H100" s="960"/>
      <c r="I100" s="960"/>
      <c r="J100" s="960"/>
    </row>
    <row r="101" spans="1:10" s="504" customFormat="1" ht="19.5" customHeight="1">
      <c r="A101" s="537"/>
      <c r="B101" s="532"/>
      <c r="C101" s="532"/>
      <c r="D101" s="532"/>
      <c r="E101" s="532"/>
      <c r="F101" s="532"/>
      <c r="G101" s="532"/>
      <c r="H101" s="532"/>
      <c r="I101" s="532"/>
      <c r="J101" s="532"/>
    </row>
    <row r="102" spans="1:10" s="504" customFormat="1" ht="19.5" customHeight="1">
      <c r="A102" s="532"/>
      <c r="B102" s="532"/>
      <c r="C102" s="532"/>
      <c r="D102" s="532"/>
      <c r="E102" s="539"/>
      <c r="F102" s="539"/>
      <c r="G102" s="539"/>
      <c r="H102" s="539"/>
      <c r="I102" s="532"/>
      <c r="J102" s="532"/>
    </row>
    <row r="103" spans="1:10" s="504" customFormat="1" ht="19.5" customHeight="1">
      <c r="A103" s="540"/>
      <c r="B103" s="508" t="s">
        <v>452</v>
      </c>
      <c r="C103" s="532"/>
      <c r="D103" s="957">
        <f>$D$28</f>
        <v>4231100567</v>
      </c>
      <c r="E103" s="957"/>
      <c r="F103" s="510"/>
      <c r="G103" s="510"/>
      <c r="H103" s="532"/>
      <c r="I103" s="510"/>
      <c r="J103" s="532"/>
    </row>
    <row r="104" spans="1:10" s="504" customFormat="1" ht="19.5" customHeight="1">
      <c r="A104" s="540"/>
      <c r="B104" s="508"/>
      <c r="C104" s="532"/>
      <c r="D104" s="956" t="str">
        <f>$D$29</f>
        <v>公共下水道○○○線管渠布設工事</v>
      </c>
      <c r="E104" s="956"/>
      <c r="F104" s="956"/>
      <c r="G104" s="956"/>
      <c r="H104" s="956"/>
      <c r="I104" s="956"/>
      <c r="J104" s="654"/>
    </row>
    <row r="105" spans="1:10" ht="19.5" customHeight="1">
      <c r="A105" s="540"/>
      <c r="B105" s="508"/>
      <c r="C105" s="532"/>
      <c r="D105" s="958"/>
      <c r="E105" s="958"/>
      <c r="F105" s="539"/>
      <c r="G105" s="958"/>
      <c r="H105" s="958"/>
      <c r="I105" s="510"/>
      <c r="J105" s="532"/>
    </row>
    <row r="106" spans="1:10" ht="19.5" customHeight="1">
      <c r="A106" s="540"/>
      <c r="B106" s="508" t="s">
        <v>714</v>
      </c>
      <c r="C106" s="532"/>
      <c r="D106" s="959">
        <f>IF('評定条件入力表'!$C$19="",D31,'評定条件入力表'!$C$19)</f>
        <v>40626</v>
      </c>
      <c r="E106" s="958"/>
      <c r="F106" s="958"/>
      <c r="G106" s="658"/>
      <c r="H106" s="658"/>
      <c r="I106" s="510"/>
      <c r="J106" s="532"/>
    </row>
    <row r="107" spans="1:10" ht="19.5" customHeight="1">
      <c r="A107" s="540"/>
      <c r="B107" s="659" t="s">
        <v>1125</v>
      </c>
      <c r="C107" s="532"/>
      <c r="D107" s="959">
        <f>IF('評定条件入力表'!$C$19="",D31,'評定条件入力表'!$C$19)</f>
        <v>40626</v>
      </c>
      <c r="E107" s="958"/>
      <c r="F107" s="958"/>
      <c r="G107" s="510"/>
      <c r="H107" s="510"/>
      <c r="I107" s="510"/>
      <c r="J107" s="532"/>
    </row>
    <row r="108" spans="1:10" ht="19.5" customHeight="1">
      <c r="A108" s="540"/>
      <c r="B108" s="508"/>
      <c r="C108" s="532"/>
      <c r="D108" s="541"/>
      <c r="E108" s="532"/>
      <c r="F108" s="532"/>
      <c r="G108" s="532"/>
      <c r="H108" s="532"/>
      <c r="I108" s="532"/>
      <c r="J108" s="532"/>
    </row>
    <row r="109" spans="1:10" ht="19.5" customHeight="1">
      <c r="A109" s="540"/>
      <c r="B109" s="508"/>
      <c r="C109" s="532"/>
      <c r="D109" s="510"/>
      <c r="E109" s="510"/>
      <c r="F109" s="510"/>
      <c r="G109" s="510"/>
      <c r="H109" s="510"/>
      <c r="I109" s="532"/>
      <c r="J109" s="532"/>
    </row>
    <row r="110" spans="1:10" ht="19.5" customHeight="1">
      <c r="A110" s="540"/>
      <c r="B110" s="508"/>
      <c r="C110" s="532"/>
      <c r="D110" s="510"/>
      <c r="E110" s="510"/>
      <c r="F110" s="510"/>
      <c r="G110" s="510"/>
      <c r="H110" s="510"/>
      <c r="I110" s="532"/>
      <c r="J110" s="532"/>
    </row>
    <row r="111" spans="1:10" ht="19.5" customHeight="1">
      <c r="A111" s="540"/>
      <c r="B111" s="508"/>
      <c r="C111" s="532"/>
      <c r="D111" s="510"/>
      <c r="E111" s="510"/>
      <c r="F111" s="510"/>
      <c r="G111" s="510"/>
      <c r="H111" s="510"/>
      <c r="I111" s="532"/>
      <c r="J111" s="532"/>
    </row>
    <row r="112" ht="19.5" customHeight="1"/>
    <row r="113" ht="19.5" customHeight="1"/>
    <row r="114" ht="19.5" customHeight="1"/>
    <row r="115" ht="19.5" customHeight="1"/>
    <row r="116" spans="1:10" ht="19.5" customHeight="1">
      <c r="A116" s="537"/>
      <c r="B116" s="532"/>
      <c r="C116" s="532"/>
      <c r="D116" s="532"/>
      <c r="E116" s="539"/>
      <c r="F116" s="539"/>
      <c r="G116" s="532"/>
      <c r="H116" s="532"/>
      <c r="I116" s="532"/>
      <c r="J116" s="532"/>
    </row>
    <row r="117" spans="1:10" ht="19.5" customHeight="1">
      <c r="A117" s="537"/>
      <c r="B117" s="532"/>
      <c r="C117" s="532"/>
      <c r="D117" s="532"/>
      <c r="E117" s="539"/>
      <c r="F117" s="539"/>
      <c r="G117" s="532"/>
      <c r="H117" s="532"/>
      <c r="I117" s="532"/>
      <c r="J117" s="532"/>
    </row>
    <row r="118" spans="1:10" ht="19.5" customHeight="1">
      <c r="A118" s="540"/>
      <c r="B118" s="955"/>
      <c r="C118" s="955"/>
      <c r="D118" s="955"/>
      <c r="E118" s="955"/>
      <c r="F118" s="955"/>
      <c r="G118" s="955"/>
      <c r="H118" s="955"/>
      <c r="I118" s="955"/>
      <c r="J118" s="955"/>
    </row>
    <row r="119" spans="1:10" ht="19.5" customHeight="1">
      <c r="A119" s="540"/>
      <c r="B119" s="542"/>
      <c r="C119" s="542"/>
      <c r="D119" s="542"/>
      <c r="E119" s="542"/>
      <c r="F119" s="542"/>
      <c r="G119" s="542"/>
      <c r="H119" s="542"/>
      <c r="I119" s="542"/>
      <c r="J119" s="542"/>
    </row>
    <row r="120" spans="1:10" ht="19.5" customHeight="1">
      <c r="A120" s="540"/>
      <c r="B120" s="542"/>
      <c r="C120" s="542"/>
      <c r="D120" s="542"/>
      <c r="E120" s="542"/>
      <c r="F120" s="542"/>
      <c r="G120" s="542"/>
      <c r="H120" s="542"/>
      <c r="I120" s="542"/>
      <c r="J120" s="542"/>
    </row>
    <row r="121" spans="1:10" ht="19.5" customHeight="1">
      <c r="A121" s="540"/>
      <c r="B121" s="542"/>
      <c r="C121" s="542"/>
      <c r="D121" s="542"/>
      <c r="E121" s="542"/>
      <c r="F121" s="542"/>
      <c r="G121" s="542"/>
      <c r="H121" s="542"/>
      <c r="I121" s="542"/>
      <c r="J121" s="542"/>
    </row>
    <row r="122" spans="1:10" ht="19.5" customHeight="1">
      <c r="A122" s="537"/>
      <c r="B122" s="532"/>
      <c r="C122" s="532"/>
      <c r="D122" s="532"/>
      <c r="E122" s="532"/>
      <c r="F122" s="532"/>
      <c r="G122" s="532"/>
      <c r="H122" s="532"/>
      <c r="I122" s="532"/>
      <c r="J122" s="532"/>
    </row>
    <row r="123" spans="1:10" ht="19.5" customHeight="1">
      <c r="A123" s="532"/>
      <c r="B123" s="532"/>
      <c r="C123" s="532"/>
      <c r="D123" s="532"/>
      <c r="E123" s="532"/>
      <c r="F123" s="532"/>
      <c r="G123" s="532"/>
      <c r="H123" s="532"/>
      <c r="I123" s="963">
        <f>I41</f>
        <v>567</v>
      </c>
      <c r="J123" s="963"/>
    </row>
    <row r="124" spans="1:10" ht="19.5" customHeight="1">
      <c r="A124" s="537"/>
      <c r="B124" s="532"/>
      <c r="C124" s="532"/>
      <c r="D124" s="532"/>
      <c r="E124" s="532"/>
      <c r="F124" s="532"/>
      <c r="G124" s="532"/>
      <c r="H124" s="532"/>
      <c r="I124" s="964">
        <f>I42</f>
        <v>40269</v>
      </c>
      <c r="J124" s="964"/>
    </row>
    <row r="125" spans="1:10" ht="19.5" customHeight="1">
      <c r="A125" s="537"/>
      <c r="B125" s="532"/>
      <c r="C125" s="532"/>
      <c r="D125" s="532"/>
      <c r="E125" s="532"/>
      <c r="F125" s="532"/>
      <c r="G125" s="532"/>
      <c r="H125" s="532"/>
      <c r="I125" s="532"/>
      <c r="J125" s="532"/>
    </row>
    <row r="126" spans="1:10" ht="19.5" customHeight="1">
      <c r="A126" s="961" t="str">
        <f>$A$7</f>
        <v>㈱○×建設　</v>
      </c>
      <c r="B126" s="962"/>
      <c r="C126" s="532" t="s">
        <v>471</v>
      </c>
      <c r="D126" s="532"/>
      <c r="E126" s="532"/>
      <c r="F126" s="532"/>
      <c r="G126" s="532"/>
      <c r="H126" s="532"/>
      <c r="I126" s="532"/>
      <c r="J126" s="532"/>
    </row>
    <row r="127" spans="1:10" ht="19.5" customHeight="1">
      <c r="A127" s="537"/>
      <c r="B127" s="510"/>
      <c r="C127" s="511"/>
      <c r="D127" s="532"/>
      <c r="E127" s="532"/>
      <c r="F127" s="532"/>
      <c r="G127" s="532"/>
      <c r="H127" s="532"/>
      <c r="I127" s="532"/>
      <c r="J127" s="532"/>
    </row>
    <row r="128" spans="1:10" ht="19.5" customHeight="1">
      <c r="A128" s="537"/>
      <c r="B128" s="532"/>
      <c r="C128" s="532"/>
      <c r="D128" s="532"/>
      <c r="G128" s="532"/>
      <c r="H128" s="532"/>
      <c r="I128" s="532"/>
      <c r="J128" s="511"/>
    </row>
    <row r="129" spans="1:10" ht="19.5" customHeight="1">
      <c r="A129" s="537"/>
      <c r="B129" s="532"/>
      <c r="C129" s="532"/>
      <c r="D129" s="532"/>
      <c r="E129" s="532" t="s">
        <v>407</v>
      </c>
      <c r="F129" s="532"/>
      <c r="G129" s="532"/>
      <c r="H129" s="532"/>
      <c r="I129" s="510"/>
      <c r="J129" s="532"/>
    </row>
    <row r="130" spans="1:10" ht="19.5" customHeight="1">
      <c r="A130" s="537"/>
      <c r="B130" s="532"/>
      <c r="C130" s="532"/>
      <c r="D130" s="532"/>
      <c r="E130" s="532"/>
      <c r="F130" s="532"/>
      <c r="G130" s="532"/>
      <c r="H130" s="969" t="s">
        <v>1126</v>
      </c>
      <c r="I130" s="969"/>
      <c r="J130" s="532"/>
    </row>
    <row r="131" spans="1:10" ht="19.5" customHeight="1">
      <c r="A131" s="537"/>
      <c r="B131" s="532"/>
      <c r="C131" s="532"/>
      <c r="D131" s="532"/>
      <c r="E131" s="532"/>
      <c r="F131" s="532"/>
      <c r="G131" s="532"/>
      <c r="H131" s="532"/>
      <c r="I131" s="532"/>
      <c r="J131" s="532"/>
    </row>
    <row r="132" spans="1:10" ht="24" customHeight="1">
      <c r="A132" s="960" t="s">
        <v>711</v>
      </c>
      <c r="B132" s="960"/>
      <c r="C132" s="960"/>
      <c r="D132" s="960"/>
      <c r="E132" s="960"/>
      <c r="F132" s="960"/>
      <c r="G132" s="960"/>
      <c r="H132" s="960"/>
      <c r="I132" s="960"/>
      <c r="J132" s="960"/>
    </row>
    <row r="133" spans="1:10" ht="19.5" customHeight="1">
      <c r="A133" s="538"/>
      <c r="B133" s="539"/>
      <c r="C133" s="539"/>
      <c r="D133" s="539"/>
      <c r="E133" s="539"/>
      <c r="F133" s="539"/>
      <c r="G133" s="539"/>
      <c r="H133" s="539"/>
      <c r="I133" s="539"/>
      <c r="J133" s="532"/>
    </row>
    <row r="134" spans="1:10" ht="19.5" customHeight="1">
      <c r="A134" s="537"/>
      <c r="B134" s="532"/>
      <c r="C134" s="532"/>
      <c r="D134" s="532"/>
      <c r="E134" s="532"/>
      <c r="F134" s="532"/>
      <c r="G134" s="532"/>
      <c r="H134" s="532"/>
      <c r="I134" s="532"/>
      <c r="J134" s="532"/>
    </row>
    <row r="135" spans="1:10" ht="19.5" customHeight="1">
      <c r="A135" s="535"/>
      <c r="B135" s="657">
        <f>'評定条件入力表'!$C$17</f>
        <v>40269</v>
      </c>
      <c r="C135" s="510" t="s">
        <v>712</v>
      </c>
      <c r="D135" s="510"/>
      <c r="E135" s="510"/>
      <c r="F135" s="510"/>
      <c r="G135" s="510"/>
      <c r="H135" s="510"/>
      <c r="I135" s="510"/>
      <c r="J135" s="532"/>
    </row>
    <row r="136" spans="1:10" ht="19.5" customHeight="1">
      <c r="A136" s="535" t="s">
        <v>713</v>
      </c>
      <c r="B136" s="510"/>
      <c r="C136" s="510"/>
      <c r="D136" s="510"/>
      <c r="E136" s="510"/>
      <c r="F136" s="510"/>
      <c r="G136" s="510"/>
      <c r="H136" s="510"/>
      <c r="I136" s="510"/>
      <c r="J136" s="532"/>
    </row>
    <row r="137" spans="1:10" ht="19.5" customHeight="1">
      <c r="A137" s="535"/>
      <c r="B137" s="510"/>
      <c r="C137" s="510"/>
      <c r="D137" s="510"/>
      <c r="E137" s="510"/>
      <c r="F137" s="510"/>
      <c r="G137" s="510"/>
      <c r="H137" s="510"/>
      <c r="I137" s="510"/>
      <c r="J137" s="532"/>
    </row>
    <row r="138" spans="1:10" ht="19.5" customHeight="1">
      <c r="A138" s="535"/>
      <c r="B138" s="510"/>
      <c r="C138" s="510"/>
      <c r="D138" s="510"/>
      <c r="E138" s="510"/>
      <c r="F138" s="510"/>
      <c r="G138" s="510"/>
      <c r="H138" s="510"/>
      <c r="I138" s="510"/>
      <c r="J138" s="532"/>
    </row>
    <row r="139" spans="1:10" ht="19.5" customHeight="1">
      <c r="A139" s="535"/>
      <c r="B139" s="510"/>
      <c r="C139" s="510"/>
      <c r="D139" s="510"/>
      <c r="E139" s="510"/>
      <c r="F139" s="510"/>
      <c r="G139" s="510"/>
      <c r="H139" s="510"/>
      <c r="I139" s="510"/>
      <c r="J139" s="532"/>
    </row>
    <row r="140" spans="1:10" ht="19.5" customHeight="1">
      <c r="A140" s="960" t="s">
        <v>450</v>
      </c>
      <c r="B140" s="960"/>
      <c r="C140" s="960"/>
      <c r="D140" s="960"/>
      <c r="E140" s="960"/>
      <c r="F140" s="960"/>
      <c r="G140" s="960"/>
      <c r="H140" s="960"/>
      <c r="I140" s="960"/>
      <c r="J140" s="960"/>
    </row>
    <row r="141" spans="1:10" ht="19.5" customHeight="1">
      <c r="A141" s="537"/>
      <c r="B141" s="532"/>
      <c r="C141" s="532"/>
      <c r="D141" s="532"/>
      <c r="E141" s="532"/>
      <c r="F141" s="532"/>
      <c r="G141" s="532"/>
      <c r="H141" s="532"/>
      <c r="I141" s="532"/>
      <c r="J141" s="532"/>
    </row>
    <row r="142" spans="1:10" ht="19.5" customHeight="1">
      <c r="A142" s="532"/>
      <c r="B142" s="532"/>
      <c r="C142" s="532"/>
      <c r="D142" s="532"/>
      <c r="E142" s="539"/>
      <c r="F142" s="539"/>
      <c r="G142" s="539"/>
      <c r="H142" s="539"/>
      <c r="I142" s="532"/>
      <c r="J142" s="532"/>
    </row>
    <row r="143" spans="1:10" ht="19.5" customHeight="1">
      <c r="A143" s="540"/>
      <c r="B143" s="508" t="s">
        <v>452</v>
      </c>
      <c r="C143" s="532"/>
      <c r="D143" s="957">
        <f>$D$28</f>
        <v>4231100567</v>
      </c>
      <c r="E143" s="957"/>
      <c r="F143" s="510"/>
      <c r="G143" s="510"/>
      <c r="H143" s="532"/>
      <c r="I143" s="510"/>
      <c r="J143" s="532"/>
    </row>
    <row r="144" spans="1:10" ht="19.5" customHeight="1">
      <c r="A144" s="540"/>
      <c r="B144" s="508"/>
      <c r="C144" s="532"/>
      <c r="D144" s="956" t="str">
        <f>$D$29</f>
        <v>公共下水道○○○線管渠布設工事</v>
      </c>
      <c r="E144" s="956"/>
      <c r="F144" s="956"/>
      <c r="G144" s="956"/>
      <c r="H144" s="956"/>
      <c r="I144" s="956"/>
      <c r="J144" s="654"/>
    </row>
    <row r="145" spans="1:10" ht="19.5" customHeight="1">
      <c r="A145" s="540"/>
      <c r="B145" s="508"/>
      <c r="C145" s="532"/>
      <c r="D145" s="958"/>
      <c r="E145" s="958"/>
      <c r="F145" s="539"/>
      <c r="G145" s="958"/>
      <c r="H145" s="958"/>
      <c r="I145" s="510"/>
      <c r="J145" s="532"/>
    </row>
    <row r="146" spans="1:10" ht="19.5" customHeight="1">
      <c r="A146" s="540"/>
      <c r="B146" s="508" t="s">
        <v>714</v>
      </c>
      <c r="C146" s="532"/>
      <c r="D146" s="958">
        <f>D106</f>
        <v>40626</v>
      </c>
      <c r="E146" s="958"/>
      <c r="F146" s="958"/>
      <c r="G146" s="658"/>
      <c r="H146" s="658"/>
      <c r="I146" s="510"/>
      <c r="J146" s="532"/>
    </row>
    <row r="147" spans="1:10" ht="19.5" customHeight="1">
      <c r="A147" s="540"/>
      <c r="B147" s="659" t="s">
        <v>1125</v>
      </c>
      <c r="C147" s="532"/>
      <c r="D147" s="958">
        <f>D107</f>
        <v>40626</v>
      </c>
      <c r="E147" s="958"/>
      <c r="F147" s="958"/>
      <c r="G147" s="510"/>
      <c r="H147" s="510"/>
      <c r="I147" s="510"/>
      <c r="J147" s="532"/>
    </row>
    <row r="148" spans="1:10" ht="19.5" customHeight="1">
      <c r="A148" s="540"/>
      <c r="B148" s="508"/>
      <c r="C148" s="532"/>
      <c r="D148" s="541"/>
      <c r="E148" s="532"/>
      <c r="F148" s="532"/>
      <c r="G148" s="532"/>
      <c r="H148" s="532"/>
      <c r="I148" s="532"/>
      <c r="J148" s="532"/>
    </row>
    <row r="149" spans="1:10" ht="19.5" customHeight="1">
      <c r="A149" s="540"/>
      <c r="B149" s="508"/>
      <c r="C149" s="532"/>
      <c r="D149" s="539"/>
      <c r="E149" s="532"/>
      <c r="F149" s="532"/>
      <c r="G149" s="532"/>
      <c r="H149" s="532"/>
      <c r="I149" s="532"/>
      <c r="J149" s="532"/>
    </row>
    <row r="150" spans="1:10" ht="19.5" customHeight="1">
      <c r="A150" s="540"/>
      <c r="B150" s="508"/>
      <c r="C150" s="532"/>
      <c r="D150" s="510"/>
      <c r="E150" s="510"/>
      <c r="F150" s="510"/>
      <c r="G150" s="510"/>
      <c r="H150" s="510"/>
      <c r="I150" s="532"/>
      <c r="J150" s="532"/>
    </row>
    <row r="151" spans="1:10" ht="19.5" customHeight="1">
      <c r="A151" s="540"/>
      <c r="B151" s="508"/>
      <c r="C151" s="532"/>
      <c r="D151" s="510"/>
      <c r="E151" s="510"/>
      <c r="F151" s="510"/>
      <c r="G151" s="510"/>
      <c r="H151" s="510"/>
      <c r="I151" s="532"/>
      <c r="J151" s="532"/>
    </row>
    <row r="152" spans="1:10" ht="19.5" customHeight="1">
      <c r="A152" s="540"/>
      <c r="B152" s="508"/>
      <c r="C152" s="532"/>
      <c r="D152" s="510"/>
      <c r="E152" s="510"/>
      <c r="F152" s="510"/>
      <c r="G152" s="510"/>
      <c r="H152" s="510"/>
      <c r="I152" s="532"/>
      <c r="J152" s="532"/>
    </row>
    <row r="153" ht="19.5" customHeight="1"/>
    <row r="154" ht="19.5" customHeight="1"/>
    <row r="155" ht="19.5" customHeight="1"/>
    <row r="156" ht="19.5" customHeight="1"/>
    <row r="157" spans="1:10" ht="19.5" customHeight="1">
      <c r="A157" s="537"/>
      <c r="B157" s="532"/>
      <c r="C157" s="532"/>
      <c r="D157" s="532"/>
      <c r="E157" s="539"/>
      <c r="F157" s="539"/>
      <c r="G157" s="532"/>
      <c r="H157" s="532"/>
      <c r="I157" s="532"/>
      <c r="J157" s="532"/>
    </row>
    <row r="158" spans="1:10" ht="19.5" customHeight="1">
      <c r="A158" s="540"/>
      <c r="B158" s="955"/>
      <c r="C158" s="955"/>
      <c r="D158" s="955"/>
      <c r="E158" s="955"/>
      <c r="F158" s="955"/>
      <c r="G158" s="955"/>
      <c r="H158" s="955"/>
      <c r="I158" s="955"/>
      <c r="J158" s="955"/>
    </row>
    <row r="159" spans="1:10" ht="13.5">
      <c r="A159" s="540"/>
      <c r="B159" s="542"/>
      <c r="C159" s="542"/>
      <c r="D159" s="542"/>
      <c r="E159" s="542"/>
      <c r="F159" s="542"/>
      <c r="G159" s="542"/>
      <c r="H159" s="542"/>
      <c r="I159" s="542"/>
      <c r="J159" s="542"/>
    </row>
    <row r="160" spans="1:10" ht="13.5">
      <c r="A160" s="503"/>
      <c r="B160" s="504"/>
      <c r="C160" s="504"/>
      <c r="D160" s="504"/>
      <c r="E160" s="504"/>
      <c r="F160" s="504"/>
      <c r="G160" s="504"/>
      <c r="H160" s="504"/>
      <c r="I160" s="504"/>
      <c r="J160" s="504"/>
    </row>
    <row r="161" spans="1:10" ht="13.5">
      <c r="A161" s="503"/>
      <c r="B161" s="504"/>
      <c r="C161" s="504"/>
      <c r="D161" s="504"/>
      <c r="E161" s="504"/>
      <c r="F161" s="504"/>
      <c r="G161" s="504"/>
      <c r="H161" s="504"/>
      <c r="I161" s="504"/>
      <c r="J161" s="504"/>
    </row>
    <row r="162" spans="1:10" ht="13.5">
      <c r="A162" s="503"/>
      <c r="B162" s="504"/>
      <c r="C162" s="504"/>
      <c r="D162" s="504"/>
      <c r="E162" s="504"/>
      <c r="F162" s="504"/>
      <c r="G162" s="504"/>
      <c r="H162" s="504"/>
      <c r="I162" s="504"/>
      <c r="J162" s="504"/>
    </row>
    <row r="163" spans="1:10" ht="13.5">
      <c r="A163" s="503"/>
      <c r="B163" s="504"/>
      <c r="C163" s="504"/>
      <c r="D163" s="504"/>
      <c r="E163" s="504"/>
      <c r="F163" s="504"/>
      <c r="G163" s="504"/>
      <c r="H163" s="504"/>
      <c r="I163" s="504"/>
      <c r="J163" s="504"/>
    </row>
    <row r="164" spans="1:10" ht="13.5">
      <c r="A164" s="503"/>
      <c r="B164" s="504"/>
      <c r="C164" s="504"/>
      <c r="D164" s="504"/>
      <c r="E164" s="504"/>
      <c r="F164" s="504"/>
      <c r="G164" s="504"/>
      <c r="H164" s="504"/>
      <c r="I164" s="504"/>
      <c r="J164" s="504"/>
    </row>
    <row r="165" spans="1:10" ht="13.5">
      <c r="A165" s="503"/>
      <c r="B165" s="504"/>
      <c r="C165" s="504"/>
      <c r="D165" s="504"/>
      <c r="E165" s="504"/>
      <c r="F165" s="504"/>
      <c r="G165" s="504"/>
      <c r="H165" s="504"/>
      <c r="I165" s="504"/>
      <c r="J165" s="504"/>
    </row>
    <row r="166" spans="1:10" ht="13.5">
      <c r="A166" s="503"/>
      <c r="B166" s="504"/>
      <c r="C166" s="504"/>
      <c r="D166" s="504"/>
      <c r="E166" s="504"/>
      <c r="F166" s="504"/>
      <c r="G166" s="504"/>
      <c r="H166" s="504"/>
      <c r="I166" s="504"/>
      <c r="J166" s="504"/>
    </row>
    <row r="167" spans="1:10" ht="13.5">
      <c r="A167" s="503"/>
      <c r="B167" s="504"/>
      <c r="C167" s="504"/>
      <c r="D167" s="504"/>
      <c r="E167" s="504"/>
      <c r="F167" s="504"/>
      <c r="G167" s="504"/>
      <c r="H167" s="504"/>
      <c r="I167" s="504"/>
      <c r="J167" s="504"/>
    </row>
    <row r="168" spans="1:10" ht="13.5">
      <c r="A168" s="503"/>
      <c r="B168" s="504"/>
      <c r="C168" s="504"/>
      <c r="D168" s="504"/>
      <c r="E168" s="504"/>
      <c r="F168" s="504"/>
      <c r="G168" s="504"/>
      <c r="H168" s="504"/>
      <c r="I168" s="504"/>
      <c r="J168" s="504"/>
    </row>
    <row r="169" spans="1:10" ht="13.5">
      <c r="A169" s="503"/>
      <c r="B169" s="504"/>
      <c r="C169" s="504"/>
      <c r="D169" s="504"/>
      <c r="E169" s="504"/>
      <c r="F169" s="504"/>
      <c r="G169" s="504"/>
      <c r="H169" s="504"/>
      <c r="I169" s="504"/>
      <c r="J169" s="504"/>
    </row>
    <row r="170" spans="1:10" ht="13.5">
      <c r="A170" s="503"/>
      <c r="B170" s="504"/>
      <c r="C170" s="504"/>
      <c r="D170" s="504"/>
      <c r="E170" s="504"/>
      <c r="F170" s="504"/>
      <c r="G170" s="504"/>
      <c r="H170" s="504"/>
      <c r="I170" s="504"/>
      <c r="J170" s="504"/>
    </row>
    <row r="171" spans="1:10" ht="13.5">
      <c r="A171" s="503"/>
      <c r="B171" s="504"/>
      <c r="C171" s="504"/>
      <c r="D171" s="504"/>
      <c r="E171" s="504"/>
      <c r="F171" s="504"/>
      <c r="G171" s="504"/>
      <c r="H171" s="504"/>
      <c r="I171" s="504"/>
      <c r="J171" s="504"/>
    </row>
    <row r="172" spans="1:10" ht="13.5">
      <c r="A172" s="503"/>
      <c r="B172" s="504"/>
      <c r="C172" s="504"/>
      <c r="D172" s="504"/>
      <c r="E172" s="504"/>
      <c r="F172" s="504"/>
      <c r="G172" s="504"/>
      <c r="H172" s="504"/>
      <c r="I172" s="504"/>
      <c r="J172" s="504"/>
    </row>
    <row r="173" spans="1:10" ht="13.5">
      <c r="A173" s="503"/>
      <c r="B173" s="504"/>
      <c r="C173" s="504"/>
      <c r="D173" s="504"/>
      <c r="E173" s="504"/>
      <c r="F173" s="504"/>
      <c r="G173" s="504"/>
      <c r="H173" s="504"/>
      <c r="I173" s="504"/>
      <c r="J173" s="504"/>
    </row>
    <row r="174" spans="1:10" ht="13.5">
      <c r="A174" s="503"/>
      <c r="B174" s="504"/>
      <c r="C174" s="504"/>
      <c r="D174" s="504"/>
      <c r="E174" s="504"/>
      <c r="F174" s="504"/>
      <c r="G174" s="504"/>
      <c r="H174" s="504"/>
      <c r="I174" s="504"/>
      <c r="J174" s="504"/>
    </row>
    <row r="175" spans="1:10" ht="13.5">
      <c r="A175" s="503"/>
      <c r="B175" s="504"/>
      <c r="C175" s="504"/>
      <c r="D175" s="504"/>
      <c r="E175" s="504"/>
      <c r="F175" s="504"/>
      <c r="G175" s="504"/>
      <c r="H175" s="504"/>
      <c r="I175" s="504"/>
      <c r="J175" s="504"/>
    </row>
    <row r="176" spans="1:10" ht="13.5">
      <c r="A176" s="503"/>
      <c r="B176" s="504"/>
      <c r="C176" s="504"/>
      <c r="D176" s="504"/>
      <c r="E176" s="504"/>
      <c r="F176" s="504"/>
      <c r="G176" s="504"/>
      <c r="H176" s="504"/>
      <c r="I176" s="504"/>
      <c r="J176" s="504"/>
    </row>
    <row r="177" spans="1:10" ht="13.5">
      <c r="A177" s="503"/>
      <c r="B177" s="504"/>
      <c r="C177" s="504"/>
      <c r="D177" s="504"/>
      <c r="E177" s="504"/>
      <c r="F177" s="504"/>
      <c r="G177" s="504"/>
      <c r="H177" s="504"/>
      <c r="I177" s="504"/>
      <c r="J177" s="504"/>
    </row>
    <row r="178" spans="1:10" ht="13.5">
      <c r="A178" s="503"/>
      <c r="B178" s="504"/>
      <c r="C178" s="504"/>
      <c r="D178" s="504"/>
      <c r="E178" s="504"/>
      <c r="F178" s="504"/>
      <c r="G178" s="504"/>
      <c r="H178" s="504"/>
      <c r="I178" s="504"/>
      <c r="J178" s="504"/>
    </row>
    <row r="179" spans="1:10" ht="13.5">
      <c r="A179" s="503"/>
      <c r="B179" s="504"/>
      <c r="C179" s="504"/>
      <c r="D179" s="504"/>
      <c r="E179" s="504"/>
      <c r="F179" s="504"/>
      <c r="G179" s="504"/>
      <c r="H179" s="504"/>
      <c r="I179" s="504"/>
      <c r="J179" s="504"/>
    </row>
    <row r="180" spans="1:10" ht="13.5">
      <c r="A180" s="503"/>
      <c r="B180" s="504"/>
      <c r="C180" s="504"/>
      <c r="D180" s="504"/>
      <c r="E180" s="504"/>
      <c r="F180" s="504"/>
      <c r="G180" s="504"/>
      <c r="H180" s="504"/>
      <c r="I180" s="504"/>
      <c r="J180" s="504"/>
    </row>
    <row r="181" spans="1:10" ht="13.5">
      <c r="A181" s="503"/>
      <c r="B181" s="504"/>
      <c r="C181" s="504"/>
      <c r="D181" s="504"/>
      <c r="E181" s="504"/>
      <c r="F181" s="504"/>
      <c r="G181" s="504"/>
      <c r="H181" s="504"/>
      <c r="I181" s="504"/>
      <c r="J181" s="504"/>
    </row>
    <row r="182" spans="1:10" ht="13.5">
      <c r="A182" s="503"/>
      <c r="B182" s="504"/>
      <c r="C182" s="504"/>
      <c r="D182" s="504"/>
      <c r="E182" s="504"/>
      <c r="F182" s="504"/>
      <c r="G182" s="504"/>
      <c r="H182" s="504"/>
      <c r="I182" s="504"/>
      <c r="J182" s="504"/>
    </row>
    <row r="183" spans="1:10" ht="13.5">
      <c r="A183" s="503"/>
      <c r="B183" s="504"/>
      <c r="C183" s="504"/>
      <c r="D183" s="504"/>
      <c r="E183" s="504"/>
      <c r="F183" s="504"/>
      <c r="G183" s="504"/>
      <c r="H183" s="504"/>
      <c r="I183" s="504"/>
      <c r="J183" s="504"/>
    </row>
  </sheetData>
  <sheetProtection/>
  <mergeCells count="50">
    <mergeCell ref="I4:J4"/>
    <mergeCell ref="I5:J5"/>
    <mergeCell ref="A7:B7"/>
    <mergeCell ref="A13:J13"/>
    <mergeCell ref="A25:J25"/>
    <mergeCell ref="D28:E28"/>
    <mergeCell ref="D29:J29"/>
    <mergeCell ref="D30:E30"/>
    <mergeCell ref="G30:H30"/>
    <mergeCell ref="D31:E31"/>
    <mergeCell ref="B38:J38"/>
    <mergeCell ref="I41:J41"/>
    <mergeCell ref="I42:J42"/>
    <mergeCell ref="A44:B44"/>
    <mergeCell ref="A50:J50"/>
    <mergeCell ref="A62:J62"/>
    <mergeCell ref="D65:E65"/>
    <mergeCell ref="D66:J66"/>
    <mergeCell ref="D67:E67"/>
    <mergeCell ref="G67:H67"/>
    <mergeCell ref="D68:E68"/>
    <mergeCell ref="B75:J75"/>
    <mergeCell ref="I83:J83"/>
    <mergeCell ref="I84:J84"/>
    <mergeCell ref="A86:B86"/>
    <mergeCell ref="A92:J92"/>
    <mergeCell ref="A100:J100"/>
    <mergeCell ref="D103:E103"/>
    <mergeCell ref="D104:I104"/>
    <mergeCell ref="D105:E105"/>
    <mergeCell ref="G105:H105"/>
    <mergeCell ref="D144:I144"/>
    <mergeCell ref="D145:E145"/>
    <mergeCell ref="G145:H145"/>
    <mergeCell ref="D106:F106"/>
    <mergeCell ref="D107:F107"/>
    <mergeCell ref="B118:J118"/>
    <mergeCell ref="I123:J123"/>
    <mergeCell ref="I124:J124"/>
    <mergeCell ref="A126:B126"/>
    <mergeCell ref="D146:F146"/>
    <mergeCell ref="D147:F147"/>
    <mergeCell ref="B158:J158"/>
    <mergeCell ref="H10:I10"/>
    <mergeCell ref="H47:I47"/>
    <mergeCell ref="H90:I90"/>
    <mergeCell ref="H130:I130"/>
    <mergeCell ref="A132:J132"/>
    <mergeCell ref="A140:J140"/>
    <mergeCell ref="D143:E143"/>
  </mergeCells>
  <printOptions/>
  <pageMargins left="0.75" right="0.75" top="1" bottom="0.71" header="0.512" footer="0.512"/>
  <pageSetup fitToHeight="0" fitToWidth="1" horizontalDpi="600" verticalDpi="600" orientation="portrait" paperSize="9" scale="92" r:id="rId1"/>
  <rowBreaks count="1" manualBreakCount="1">
    <brk id="38" max="9" man="1"/>
  </rowBreaks>
</worksheet>
</file>

<file path=xl/worksheets/sheet19.xml><?xml version="1.0" encoding="utf-8"?>
<worksheet xmlns="http://schemas.openxmlformats.org/spreadsheetml/2006/main" xmlns:r="http://schemas.openxmlformats.org/officeDocument/2006/relationships">
  <sheetPr codeName="Sheet18">
    <pageSetUpPr fitToPage="1"/>
  </sheetPr>
  <dimension ref="A1:AG31"/>
  <sheetViews>
    <sheetView zoomScalePageLayoutView="0" workbookViewId="0" topLeftCell="A4">
      <selection activeCell="AQ3" sqref="AQ3"/>
    </sheetView>
  </sheetViews>
  <sheetFormatPr defaultColWidth="9.00390625" defaultRowHeight="22.5" customHeight="1"/>
  <cols>
    <col min="1" max="32" width="2.75390625" style="505" customWidth="1"/>
    <col min="33" max="33" width="3.375" style="505" customWidth="1"/>
    <col min="34" max="40" width="3.125" style="505" customWidth="1"/>
    <col min="41" max="16384" width="9.00390625" style="505" customWidth="1"/>
  </cols>
  <sheetData>
    <row r="1" spans="1:33" ht="15.75" customHeight="1">
      <c r="A1" s="973" t="s">
        <v>409</v>
      </c>
      <c r="B1" s="973"/>
      <c r="C1" s="973"/>
      <c r="D1" s="973"/>
      <c r="E1" s="973" t="s">
        <v>410</v>
      </c>
      <c r="F1" s="973"/>
      <c r="G1" s="973"/>
      <c r="H1" s="973"/>
      <c r="I1" s="973" t="s">
        <v>411</v>
      </c>
      <c r="J1" s="973"/>
      <c r="K1" s="973"/>
      <c r="L1" s="973"/>
      <c r="M1" s="973" t="s">
        <v>412</v>
      </c>
      <c r="N1" s="973"/>
      <c r="O1" s="973"/>
      <c r="P1" s="973"/>
      <c r="Q1" s="973" t="s">
        <v>413</v>
      </c>
      <c r="R1" s="973"/>
      <c r="S1" s="973"/>
      <c r="T1" s="973" t="s">
        <v>1123</v>
      </c>
      <c r="U1" s="973"/>
      <c r="V1" s="973"/>
      <c r="W1" s="973" t="s">
        <v>902</v>
      </c>
      <c r="X1" s="973"/>
      <c r="Y1" s="973"/>
      <c r="Z1" s="973" t="s">
        <v>1124</v>
      </c>
      <c r="AA1" s="973"/>
      <c r="AB1" s="973"/>
      <c r="AC1" s="579"/>
      <c r="AD1" s="970" t="s">
        <v>710</v>
      </c>
      <c r="AE1" s="971"/>
      <c r="AF1" s="971"/>
      <c r="AG1" s="972"/>
    </row>
    <row r="2" spans="1:33" ht="52.5" customHeight="1">
      <c r="A2" s="974"/>
      <c r="B2" s="974"/>
      <c r="C2" s="974"/>
      <c r="D2" s="974"/>
      <c r="E2" s="974"/>
      <c r="F2" s="974"/>
      <c r="G2" s="974"/>
      <c r="H2" s="974"/>
      <c r="I2" s="974"/>
      <c r="J2" s="974"/>
      <c r="K2" s="974"/>
      <c r="L2" s="974"/>
      <c r="M2" s="974"/>
      <c r="N2" s="974"/>
      <c r="O2" s="974"/>
      <c r="P2" s="974"/>
      <c r="Q2" s="974"/>
      <c r="R2" s="974"/>
      <c r="S2" s="974"/>
      <c r="T2" s="974"/>
      <c r="U2" s="974"/>
      <c r="V2" s="974"/>
      <c r="W2" s="974"/>
      <c r="X2" s="974"/>
      <c r="Y2" s="974"/>
      <c r="Z2" s="974"/>
      <c r="AA2" s="974"/>
      <c r="AB2" s="974"/>
      <c r="AC2" s="580"/>
      <c r="AD2" s="978"/>
      <c r="AE2" s="979"/>
      <c r="AF2" s="979"/>
      <c r="AG2" s="980"/>
    </row>
    <row r="3" spans="1:33" ht="22.5" customHeight="1">
      <c r="A3" s="550"/>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row>
    <row r="4" spans="1:33" ht="22.5" customHeight="1">
      <c r="A4" s="550"/>
      <c r="B4" s="988" t="s">
        <v>149</v>
      </c>
      <c r="C4" s="988"/>
      <c r="D4" s="988"/>
      <c r="E4" s="988"/>
      <c r="F4" s="988"/>
      <c r="G4" s="988"/>
      <c r="H4" s="988"/>
      <c r="I4" s="988"/>
      <c r="J4" s="988"/>
      <c r="K4" s="988"/>
      <c r="L4" s="988"/>
      <c r="M4" s="988"/>
      <c r="N4" s="988"/>
      <c r="O4" s="988"/>
      <c r="P4" s="988"/>
      <c r="Q4" s="988"/>
      <c r="R4" s="988"/>
      <c r="S4" s="988"/>
      <c r="T4" s="988"/>
      <c r="U4" s="988"/>
      <c r="V4" s="988"/>
      <c r="W4" s="988"/>
      <c r="X4" s="988"/>
      <c r="Y4" s="988"/>
      <c r="Z4" s="988"/>
      <c r="AA4" s="988"/>
      <c r="AB4" s="988"/>
      <c r="AC4" s="988"/>
      <c r="AD4" s="988"/>
      <c r="AE4" s="988"/>
      <c r="AF4" s="550"/>
      <c r="AG4" s="550"/>
    </row>
    <row r="5" spans="1:33" ht="22.5" customHeight="1">
      <c r="A5" s="550"/>
      <c r="B5" s="533"/>
      <c r="C5" s="533"/>
      <c r="D5" s="533"/>
      <c r="E5" s="533"/>
      <c r="F5" s="533"/>
      <c r="G5" s="533"/>
      <c r="H5" s="533"/>
      <c r="I5" s="533"/>
      <c r="J5" s="533"/>
      <c r="K5" s="533"/>
      <c r="L5" s="533"/>
      <c r="M5" s="533"/>
      <c r="N5" s="533"/>
      <c r="O5" s="533"/>
      <c r="P5" s="533"/>
      <c r="Q5" s="533"/>
      <c r="R5" s="533"/>
      <c r="S5" s="533"/>
      <c r="T5" s="533"/>
      <c r="U5" s="533"/>
      <c r="V5" s="533"/>
      <c r="W5" s="533"/>
      <c r="X5" s="533"/>
      <c r="Y5" s="533"/>
      <c r="Z5" s="533"/>
      <c r="AA5" s="533"/>
      <c r="AB5" s="533"/>
      <c r="AC5" s="533"/>
      <c r="AD5" s="533"/>
      <c r="AE5" s="533"/>
      <c r="AF5" s="550"/>
      <c r="AG5" s="550"/>
    </row>
    <row r="6" spans="18:32" ht="22.5" customHeight="1">
      <c r="R6" s="506"/>
      <c r="W6" s="507"/>
      <c r="X6" s="508"/>
      <c r="Y6" s="964">
        <v>40269</v>
      </c>
      <c r="Z6" s="964"/>
      <c r="AA6" s="964"/>
      <c r="AB6" s="964"/>
      <c r="AC6" s="964"/>
      <c r="AD6" s="964"/>
      <c r="AE6" s="964"/>
      <c r="AF6" s="509"/>
    </row>
    <row r="7" spans="1:32" ht="22.5" customHeight="1">
      <c r="A7" s="550"/>
      <c r="B7" s="550"/>
      <c r="C7" s="551"/>
      <c r="D7" s="551"/>
      <c r="E7" s="551"/>
      <c r="F7" s="552"/>
      <c r="G7" s="552"/>
      <c r="H7" s="553"/>
      <c r="I7" s="553"/>
      <c r="J7" s="550"/>
      <c r="K7" s="550"/>
      <c r="L7" s="550"/>
      <c r="M7" s="550"/>
      <c r="N7" s="550"/>
      <c r="O7" s="550"/>
      <c r="P7" s="550"/>
      <c r="Q7" s="550"/>
      <c r="R7" s="550"/>
      <c r="S7" s="550"/>
      <c r="T7" s="550"/>
      <c r="U7" s="550"/>
      <c r="V7" s="550"/>
      <c r="W7" s="550"/>
      <c r="X7" s="550"/>
      <c r="Y7" s="550"/>
      <c r="Z7" s="550"/>
      <c r="AA7" s="550"/>
      <c r="AB7" s="550"/>
      <c r="AC7" s="550"/>
      <c r="AD7" s="550"/>
      <c r="AE7" s="550"/>
      <c r="AF7" s="550"/>
    </row>
    <row r="8" spans="1:32" ht="22.5" customHeight="1">
      <c r="A8" s="550"/>
      <c r="B8" s="532" t="s">
        <v>408</v>
      </c>
      <c r="C8" s="532"/>
      <c r="D8" s="532"/>
      <c r="E8" s="532"/>
      <c r="F8" s="532"/>
      <c r="G8" s="532"/>
      <c r="H8" s="532"/>
      <c r="I8" s="532"/>
      <c r="J8" s="532"/>
      <c r="K8" s="532"/>
      <c r="L8" s="532"/>
      <c r="M8" s="532"/>
      <c r="N8" s="554"/>
      <c r="O8" s="554"/>
      <c r="P8" s="554"/>
      <c r="Q8" s="550"/>
      <c r="R8" s="550"/>
      <c r="S8" s="550"/>
      <c r="T8" s="989" t="s">
        <v>150</v>
      </c>
      <c r="U8" s="989"/>
      <c r="V8" s="989"/>
      <c r="W8" s="555"/>
      <c r="X8" s="553" t="s">
        <v>150</v>
      </c>
      <c r="Y8" s="550"/>
      <c r="Z8" s="550"/>
      <c r="AA8" s="990"/>
      <c r="AB8" s="990"/>
      <c r="AC8" s="990"/>
      <c r="AD8" s="990"/>
      <c r="AE8" s="990"/>
      <c r="AF8" s="550"/>
    </row>
    <row r="9" spans="1:32" ht="22.5" customHeight="1">
      <c r="A9" s="550"/>
      <c r="B9" s="555"/>
      <c r="C9" s="555"/>
      <c r="D9" s="555"/>
      <c r="E9" s="555"/>
      <c r="F9" s="555"/>
      <c r="G9" s="555"/>
      <c r="H9" s="555"/>
      <c r="I9" s="555"/>
      <c r="J9" s="555"/>
      <c r="K9" s="555"/>
      <c r="L9" s="555"/>
      <c r="M9" s="555"/>
      <c r="N9" s="554"/>
      <c r="O9" s="554"/>
      <c r="P9" s="554"/>
      <c r="Q9" s="550"/>
      <c r="R9" s="550"/>
      <c r="S9" s="550"/>
      <c r="T9" s="555"/>
      <c r="U9" s="555"/>
      <c r="V9" s="555"/>
      <c r="W9" s="555"/>
      <c r="X9" s="553"/>
      <c r="Y9" s="550"/>
      <c r="Z9" s="550"/>
      <c r="AA9" s="551"/>
      <c r="AB9" s="551"/>
      <c r="AC9" s="551"/>
      <c r="AD9" s="551"/>
      <c r="AE9" s="551"/>
      <c r="AF9" s="550"/>
    </row>
    <row r="10" spans="1:32" ht="22.5" customHeight="1">
      <c r="A10" s="550"/>
      <c r="B10" s="555"/>
      <c r="C10" s="555"/>
      <c r="D10" s="555"/>
      <c r="E10" s="555"/>
      <c r="F10" s="555"/>
      <c r="G10" s="555"/>
      <c r="H10" s="555"/>
      <c r="I10" s="555"/>
      <c r="J10" s="555"/>
      <c r="K10" s="555"/>
      <c r="L10" s="555"/>
      <c r="M10" s="555"/>
      <c r="N10" s="554"/>
      <c r="O10" s="554"/>
      <c r="P10" s="511"/>
      <c r="Q10" s="511"/>
      <c r="R10" s="975" t="s">
        <v>485</v>
      </c>
      <c r="S10" s="975"/>
      <c r="T10" s="975"/>
      <c r="U10" s="510"/>
      <c r="V10" s="977" t="s">
        <v>151</v>
      </c>
      <c r="W10" s="977"/>
      <c r="X10" s="976" t="str">
        <f>'評定条件入力表'!C16</f>
        <v>副検査監</v>
      </c>
      <c r="Y10" s="977"/>
      <c r="Z10" s="977"/>
      <c r="AA10" s="977"/>
      <c r="AB10" s="977"/>
      <c r="AC10" s="977"/>
      <c r="AD10" s="977"/>
      <c r="AE10" s="551"/>
      <c r="AF10" s="550"/>
    </row>
    <row r="11" spans="1:32" ht="22.5" customHeight="1">
      <c r="A11" s="550"/>
      <c r="B11" s="550"/>
      <c r="C11" s="554"/>
      <c r="D11" s="554"/>
      <c r="E11" s="554"/>
      <c r="F11" s="554"/>
      <c r="G11" s="554"/>
      <c r="H11" s="554"/>
      <c r="I11" s="550"/>
      <c r="J11" s="550"/>
      <c r="K11" s="550"/>
      <c r="L11" s="550"/>
      <c r="M11" s="554"/>
      <c r="N11" s="554"/>
      <c r="O11" s="554"/>
      <c r="P11" s="550"/>
      <c r="Q11" s="550"/>
      <c r="R11" s="550"/>
      <c r="S11" s="550"/>
      <c r="T11" s="510"/>
      <c r="U11" s="510"/>
      <c r="V11" s="977" t="s">
        <v>152</v>
      </c>
      <c r="W11" s="977"/>
      <c r="X11" s="976" t="str">
        <f>'評定条件入力表'!D16</f>
        <v>検査　四郎</v>
      </c>
      <c r="Y11" s="977"/>
      <c r="Z11" s="977"/>
      <c r="AA11" s="977"/>
      <c r="AB11" s="977"/>
      <c r="AC11" s="977"/>
      <c r="AD11" s="977"/>
      <c r="AE11" s="536" t="s">
        <v>391</v>
      </c>
      <c r="AF11" s="554"/>
    </row>
    <row r="12" spans="1:32" ht="22.5" customHeight="1">
      <c r="A12" s="550"/>
      <c r="B12" s="550"/>
      <c r="C12" s="550"/>
      <c r="D12" s="550"/>
      <c r="E12" s="550"/>
      <c r="F12" s="550"/>
      <c r="G12" s="550"/>
      <c r="H12" s="550"/>
      <c r="I12" s="550"/>
      <c r="J12" s="550"/>
      <c r="K12" s="550"/>
      <c r="L12" s="550"/>
      <c r="M12" s="550"/>
      <c r="N12" s="550"/>
      <c r="O12" s="550"/>
      <c r="P12" s="550"/>
      <c r="Q12" s="550"/>
      <c r="R12" s="550"/>
      <c r="S12" s="550"/>
      <c r="T12" s="550"/>
      <c r="U12" s="550"/>
      <c r="V12" s="550"/>
      <c r="W12" s="550"/>
      <c r="X12" s="550"/>
      <c r="Y12" s="550"/>
      <c r="Z12" s="550"/>
      <c r="AA12" s="550"/>
      <c r="AB12" s="550"/>
      <c r="AC12" s="550"/>
      <c r="AD12" s="550"/>
      <c r="AE12" s="550"/>
      <c r="AF12" s="550"/>
    </row>
    <row r="13" spans="1:32" ht="22.5" customHeight="1">
      <c r="A13" s="550"/>
      <c r="B13" s="977" t="s">
        <v>171</v>
      </c>
      <c r="C13" s="977"/>
      <c r="D13" s="977"/>
      <c r="E13" s="977"/>
      <c r="F13" s="977"/>
      <c r="G13" s="977"/>
      <c r="H13" s="977"/>
      <c r="I13" s="977"/>
      <c r="J13" s="977"/>
      <c r="K13" s="977"/>
      <c r="L13" s="977"/>
      <c r="M13" s="977"/>
      <c r="N13" s="977"/>
      <c r="O13" s="977"/>
      <c r="P13" s="977"/>
      <c r="Q13" s="977"/>
      <c r="R13" s="977"/>
      <c r="S13" s="977"/>
      <c r="T13" s="977"/>
      <c r="U13" s="977"/>
      <c r="V13" s="977"/>
      <c r="W13" s="977"/>
      <c r="X13" s="977"/>
      <c r="Y13" s="977"/>
      <c r="Z13" s="977"/>
      <c r="AA13" s="977"/>
      <c r="AB13" s="977"/>
      <c r="AC13" s="977"/>
      <c r="AD13" s="977"/>
      <c r="AE13" s="977"/>
      <c r="AF13" s="554"/>
    </row>
    <row r="14" spans="1:32" ht="22.5" customHeight="1">
      <c r="A14" s="550"/>
      <c r="B14" s="981" t="s">
        <v>172</v>
      </c>
      <c r="C14" s="981"/>
      <c r="D14" s="981"/>
      <c r="E14" s="981"/>
      <c r="F14" s="981"/>
      <c r="G14" s="981"/>
      <c r="H14" s="981"/>
      <c r="I14" s="981"/>
      <c r="J14" s="981"/>
      <c r="K14" s="981"/>
      <c r="L14" s="981"/>
      <c r="M14" s="981"/>
      <c r="N14" s="981"/>
      <c r="O14" s="981"/>
      <c r="P14" s="981"/>
      <c r="Q14" s="981"/>
      <c r="R14" s="981"/>
      <c r="S14" s="981"/>
      <c r="T14" s="981"/>
      <c r="U14" s="981"/>
      <c r="V14" s="981"/>
      <c r="W14" s="981"/>
      <c r="X14" s="981"/>
      <c r="Y14" s="981"/>
      <c r="Z14" s="981"/>
      <c r="AA14" s="981"/>
      <c r="AB14" s="981"/>
      <c r="AC14" s="981"/>
      <c r="AD14" s="981"/>
      <c r="AE14" s="981"/>
      <c r="AF14" s="550"/>
    </row>
    <row r="15" spans="1:32" ht="10.5" customHeight="1" thickBot="1">
      <c r="A15" s="550"/>
      <c r="B15" s="556"/>
      <c r="C15" s="556"/>
      <c r="D15" s="556"/>
      <c r="E15" s="556"/>
      <c r="F15" s="556"/>
      <c r="G15" s="556"/>
      <c r="H15" s="556"/>
      <c r="I15" s="556"/>
      <c r="J15" s="556"/>
      <c r="K15" s="556"/>
      <c r="L15" s="556"/>
      <c r="M15" s="556"/>
      <c r="N15" s="556"/>
      <c r="O15" s="556"/>
      <c r="P15" s="556"/>
      <c r="Q15" s="556"/>
      <c r="R15" s="556"/>
      <c r="S15" s="556"/>
      <c r="T15" s="556"/>
      <c r="U15" s="556"/>
      <c r="V15" s="556"/>
      <c r="W15" s="556"/>
      <c r="X15" s="556"/>
      <c r="Y15" s="556"/>
      <c r="Z15" s="556"/>
      <c r="AA15" s="556"/>
      <c r="AB15" s="556"/>
      <c r="AC15" s="550"/>
      <c r="AD15" s="550"/>
      <c r="AE15" s="550"/>
      <c r="AF15" s="550"/>
    </row>
    <row r="16" spans="1:32" ht="24" customHeight="1">
      <c r="A16" s="550"/>
      <c r="B16" s="982" t="s">
        <v>153</v>
      </c>
      <c r="C16" s="983"/>
      <c r="D16" s="983"/>
      <c r="E16" s="983"/>
      <c r="F16" s="983"/>
      <c r="G16" s="983"/>
      <c r="H16" s="983"/>
      <c r="I16" s="983"/>
      <c r="J16" s="983"/>
      <c r="K16" s="983"/>
      <c r="L16" s="983"/>
      <c r="M16" s="983"/>
      <c r="N16" s="983"/>
      <c r="O16" s="983"/>
      <c r="P16" s="983"/>
      <c r="Q16" s="983"/>
      <c r="R16" s="983"/>
      <c r="S16" s="983"/>
      <c r="T16" s="983"/>
      <c r="U16" s="983"/>
      <c r="V16" s="983"/>
      <c r="W16" s="983"/>
      <c r="X16" s="983"/>
      <c r="Y16" s="983"/>
      <c r="Z16" s="983"/>
      <c r="AA16" s="983"/>
      <c r="AB16" s="983"/>
      <c r="AC16" s="983"/>
      <c r="AD16" s="983"/>
      <c r="AE16" s="984"/>
      <c r="AF16" s="550"/>
    </row>
    <row r="17" spans="1:32" s="512" customFormat="1" ht="28.5" customHeight="1">
      <c r="A17" s="653"/>
      <c r="B17" s="985" t="s">
        <v>154</v>
      </c>
      <c r="C17" s="986"/>
      <c r="D17" s="986"/>
      <c r="E17" s="986"/>
      <c r="F17" s="986"/>
      <c r="G17" s="986"/>
      <c r="H17" s="986"/>
      <c r="I17" s="513"/>
      <c r="J17" s="987" t="s">
        <v>155</v>
      </c>
      <c r="K17" s="987"/>
      <c r="L17" s="987"/>
      <c r="M17" s="987"/>
      <c r="N17" s="515"/>
      <c r="O17" s="515"/>
      <c r="P17" s="515"/>
      <c r="Q17" s="515"/>
      <c r="R17" s="515"/>
      <c r="S17" s="515"/>
      <c r="T17" s="515"/>
      <c r="U17" s="515"/>
      <c r="V17" s="515"/>
      <c r="W17" s="515"/>
      <c r="X17" s="515"/>
      <c r="Y17" s="515"/>
      <c r="Z17" s="515"/>
      <c r="AA17" s="515"/>
      <c r="AB17" s="515"/>
      <c r="AC17" s="515"/>
      <c r="AD17" s="515"/>
      <c r="AE17" s="516"/>
      <c r="AF17" s="653"/>
    </row>
    <row r="18" spans="1:32" s="512" customFormat="1" ht="28.5" customHeight="1">
      <c r="A18" s="653"/>
      <c r="B18" s="985" t="s">
        <v>156</v>
      </c>
      <c r="C18" s="986"/>
      <c r="D18" s="986"/>
      <c r="E18" s="986"/>
      <c r="F18" s="986"/>
      <c r="G18" s="986"/>
      <c r="H18" s="991"/>
      <c r="I18" s="557"/>
      <c r="J18" s="992" t="str">
        <f>'評定条件入力表'!C9</f>
        <v>○○○課</v>
      </c>
      <c r="K18" s="993"/>
      <c r="L18" s="993"/>
      <c r="M18" s="993"/>
      <c r="N18" s="993"/>
      <c r="O18" s="517"/>
      <c r="P18" s="996"/>
      <c r="Q18" s="996"/>
      <c r="R18" s="996"/>
      <c r="S18" s="996"/>
      <c r="T18" s="996"/>
      <c r="U18" s="996"/>
      <c r="V18" s="517"/>
      <c r="W18" s="558"/>
      <c r="X18" s="559"/>
      <c r="Y18" s="994"/>
      <c r="Z18" s="994"/>
      <c r="AA18" s="994"/>
      <c r="AB18" s="994"/>
      <c r="AC18" s="994"/>
      <c r="AD18" s="994"/>
      <c r="AE18" s="995"/>
      <c r="AF18" s="653"/>
    </row>
    <row r="19" spans="1:32" s="512" customFormat="1" ht="25.5" customHeight="1">
      <c r="A19" s="653"/>
      <c r="B19" s="997" t="s">
        <v>452</v>
      </c>
      <c r="C19" s="998"/>
      <c r="D19" s="998"/>
      <c r="E19" s="998"/>
      <c r="F19" s="998"/>
      <c r="G19" s="998"/>
      <c r="H19" s="999"/>
      <c r="I19" s="560"/>
      <c r="J19" s="518" t="s">
        <v>157</v>
      </c>
      <c r="K19" s="1003">
        <f>'評定条件入力表'!C5</f>
        <v>4231100567</v>
      </c>
      <c r="L19" s="1003"/>
      <c r="M19" s="1003"/>
      <c r="N19" s="1003"/>
      <c r="O19" s="1003"/>
      <c r="P19" s="519" t="s">
        <v>158</v>
      </c>
      <c r="Q19" s="1004"/>
      <c r="R19" s="1004"/>
      <c r="S19" s="1004"/>
      <c r="T19" s="1004"/>
      <c r="U19" s="1004"/>
      <c r="V19" s="1004"/>
      <c r="W19" s="1004"/>
      <c r="X19" s="1004"/>
      <c r="Y19" s="1004"/>
      <c r="Z19" s="1004"/>
      <c r="AA19" s="1004"/>
      <c r="AB19" s="1004"/>
      <c r="AC19" s="1004"/>
      <c r="AD19" s="1004"/>
      <c r="AE19" s="1005"/>
      <c r="AF19" s="653"/>
    </row>
    <row r="20" spans="1:32" s="512" customFormat="1" ht="33.75" customHeight="1">
      <c r="A20" s="653"/>
      <c r="B20" s="1000"/>
      <c r="C20" s="1001"/>
      <c r="D20" s="1001"/>
      <c r="E20" s="1001"/>
      <c r="F20" s="1001"/>
      <c r="G20" s="1001"/>
      <c r="H20" s="1002"/>
      <c r="I20" s="561"/>
      <c r="J20" s="1006" t="str">
        <f>'評定条件入力表'!C6</f>
        <v>公共下水道○○○線管渠布設工事</v>
      </c>
      <c r="K20" s="1007"/>
      <c r="L20" s="1007"/>
      <c r="M20" s="1007"/>
      <c r="N20" s="1007"/>
      <c r="O20" s="1007"/>
      <c r="P20" s="1007"/>
      <c r="Q20" s="1007"/>
      <c r="R20" s="1007"/>
      <c r="S20" s="1007"/>
      <c r="T20" s="1007"/>
      <c r="U20" s="1007"/>
      <c r="V20" s="1007"/>
      <c r="W20" s="1007"/>
      <c r="X20" s="1007"/>
      <c r="Y20" s="1007"/>
      <c r="Z20" s="1007"/>
      <c r="AA20" s="1007"/>
      <c r="AB20" s="1007"/>
      <c r="AC20" s="1007"/>
      <c r="AD20" s="1007"/>
      <c r="AE20" s="1008"/>
      <c r="AF20" s="653"/>
    </row>
    <row r="21" spans="1:32" s="512" customFormat="1" ht="28.5" customHeight="1">
      <c r="A21" s="653"/>
      <c r="B21" s="985" t="s">
        <v>159</v>
      </c>
      <c r="C21" s="986"/>
      <c r="D21" s="986"/>
      <c r="E21" s="986"/>
      <c r="F21" s="986"/>
      <c r="G21" s="986"/>
      <c r="H21" s="991"/>
      <c r="I21" s="562"/>
      <c r="J21" s="1011" t="str">
        <f>'評定条件入力表'!C7</f>
        <v>佐賀市若宮三丁目　地内</v>
      </c>
      <c r="K21" s="1012"/>
      <c r="L21" s="1012"/>
      <c r="M21" s="1012"/>
      <c r="N21" s="1012"/>
      <c r="O21" s="1012"/>
      <c r="P21" s="1012"/>
      <c r="Q21" s="1012"/>
      <c r="R21" s="1012"/>
      <c r="S21" s="1012"/>
      <c r="T21" s="1012"/>
      <c r="U21" s="1012"/>
      <c r="V21" s="1012"/>
      <c r="W21" s="1012"/>
      <c r="X21" s="1012"/>
      <c r="Y21" s="1012"/>
      <c r="Z21" s="1012"/>
      <c r="AA21" s="1012"/>
      <c r="AB21" s="1012"/>
      <c r="AC21" s="1012"/>
      <c r="AD21" s="1012"/>
      <c r="AE21" s="1013"/>
      <c r="AF21" s="653"/>
    </row>
    <row r="22" spans="1:32" s="512" customFormat="1" ht="28.5" customHeight="1">
      <c r="A22" s="653"/>
      <c r="B22" s="985" t="s">
        <v>454</v>
      </c>
      <c r="C22" s="986"/>
      <c r="D22" s="986"/>
      <c r="E22" s="986"/>
      <c r="F22" s="986"/>
      <c r="G22" s="986"/>
      <c r="H22" s="986"/>
      <c r="I22" s="563"/>
      <c r="J22" s="1014">
        <f>'評定条件入力表'!C17</f>
        <v>40269</v>
      </c>
      <c r="K22" s="1014"/>
      <c r="L22" s="1014"/>
      <c r="M22" s="1014"/>
      <c r="N22" s="1014"/>
      <c r="O22" s="1014"/>
      <c r="P22" s="1014"/>
      <c r="Q22" s="1014"/>
      <c r="R22" s="1015" t="s">
        <v>160</v>
      </c>
      <c r="S22" s="1015"/>
      <c r="T22" s="1016">
        <f>'評定条件入力表'!E17</f>
        <v>40618</v>
      </c>
      <c r="U22" s="1016"/>
      <c r="V22" s="1016"/>
      <c r="W22" s="1016"/>
      <c r="X22" s="1016"/>
      <c r="Y22" s="1016"/>
      <c r="Z22" s="1016"/>
      <c r="AA22" s="1016"/>
      <c r="AB22" s="1016"/>
      <c r="AC22" s="564"/>
      <c r="AD22" s="564"/>
      <c r="AE22" s="565"/>
      <c r="AF22" s="653"/>
    </row>
    <row r="23" spans="1:32" s="512" customFormat="1" ht="28.5" customHeight="1">
      <c r="A23" s="653"/>
      <c r="B23" s="997" t="s">
        <v>161</v>
      </c>
      <c r="C23" s="998"/>
      <c r="D23" s="998"/>
      <c r="E23" s="998"/>
      <c r="F23" s="998"/>
      <c r="G23" s="998"/>
      <c r="H23" s="999"/>
      <c r="I23" s="566"/>
      <c r="J23" s="1017" t="str">
        <f>'評定条件入力表'!C11</f>
        <v>㈱○×建設　</v>
      </c>
      <c r="K23" s="1018"/>
      <c r="L23" s="1018"/>
      <c r="M23" s="1018"/>
      <c r="N23" s="1018"/>
      <c r="O23" s="1018"/>
      <c r="P23" s="1018"/>
      <c r="Q23" s="1018"/>
      <c r="R23" s="1018"/>
      <c r="S23" s="1018"/>
      <c r="T23" s="1018"/>
      <c r="U23" s="1018"/>
      <c r="V23" s="1018"/>
      <c r="W23" s="1018"/>
      <c r="X23" s="1018"/>
      <c r="Y23" s="1018"/>
      <c r="Z23" s="1018"/>
      <c r="AA23" s="1018"/>
      <c r="AB23" s="1018"/>
      <c r="AC23" s="1018"/>
      <c r="AD23" s="1018"/>
      <c r="AE23" s="1019"/>
      <c r="AF23" s="653"/>
    </row>
    <row r="24" spans="1:32" s="512" customFormat="1" ht="28.5" customHeight="1">
      <c r="A24" s="653"/>
      <c r="B24" s="1000"/>
      <c r="C24" s="1001"/>
      <c r="D24" s="1001"/>
      <c r="E24" s="1001"/>
      <c r="F24" s="1001"/>
      <c r="G24" s="1001"/>
      <c r="H24" s="1002"/>
      <c r="I24" s="567"/>
      <c r="J24" s="1020"/>
      <c r="K24" s="1020"/>
      <c r="L24" s="1020"/>
      <c r="M24" s="1020"/>
      <c r="N24" s="1020"/>
      <c r="O24" s="1020"/>
      <c r="P24" s="1020"/>
      <c r="Q24" s="1020"/>
      <c r="R24" s="1020"/>
      <c r="S24" s="1020"/>
      <c r="T24" s="1020"/>
      <c r="U24" s="1020"/>
      <c r="V24" s="1020"/>
      <c r="W24" s="1020"/>
      <c r="X24" s="1020"/>
      <c r="Y24" s="1020"/>
      <c r="Z24" s="1020"/>
      <c r="AA24" s="1020"/>
      <c r="AB24" s="1020"/>
      <c r="AC24" s="1020"/>
      <c r="AD24" s="1020"/>
      <c r="AE24" s="1021"/>
      <c r="AF24" s="653"/>
    </row>
    <row r="25" spans="1:32" s="512" customFormat="1" ht="28.5" customHeight="1">
      <c r="A25" s="653"/>
      <c r="B25" s="985" t="s">
        <v>162</v>
      </c>
      <c r="C25" s="986"/>
      <c r="D25" s="986"/>
      <c r="E25" s="986"/>
      <c r="F25" s="986"/>
      <c r="G25" s="986"/>
      <c r="H25" s="991"/>
      <c r="I25" s="1022">
        <f>'評定条件入力表'!C8</f>
        <v>42680000</v>
      </c>
      <c r="J25" s="1023"/>
      <c r="K25" s="1023"/>
      <c r="L25" s="1023"/>
      <c r="M25" s="1023"/>
      <c r="N25" s="1023"/>
      <c r="O25" s="1023"/>
      <c r="P25" s="520" t="s">
        <v>163</v>
      </c>
      <c r="Q25" s="520"/>
      <c r="R25" s="1024" t="s">
        <v>164</v>
      </c>
      <c r="S25" s="1025"/>
      <c r="T25" s="1025"/>
      <c r="U25" s="1025"/>
      <c r="V25" s="1025"/>
      <c r="W25" s="1026"/>
      <c r="X25" s="993"/>
      <c r="Y25" s="993"/>
      <c r="Z25" s="993"/>
      <c r="AA25" s="993"/>
      <c r="AB25" s="993"/>
      <c r="AC25" s="993"/>
      <c r="AD25" s="520" t="s">
        <v>163</v>
      </c>
      <c r="AE25" s="568"/>
      <c r="AF25" s="653"/>
    </row>
    <row r="26" spans="1:32" s="512" customFormat="1" ht="39" customHeight="1">
      <c r="A26" s="653"/>
      <c r="B26" s="985" t="s">
        <v>1025</v>
      </c>
      <c r="C26" s="986"/>
      <c r="D26" s="986"/>
      <c r="E26" s="986"/>
      <c r="F26" s="986"/>
      <c r="G26" s="986"/>
      <c r="H26" s="991"/>
      <c r="I26" s="569"/>
      <c r="J26" s="521" t="s">
        <v>151</v>
      </c>
      <c r="K26" s="570"/>
      <c r="L26" s="1028" t="str">
        <f>'評定条件入力表'!C10</f>
        <v>主任</v>
      </c>
      <c r="M26" s="1029"/>
      <c r="N26" s="1029"/>
      <c r="O26" s="1029"/>
      <c r="P26" s="1029"/>
      <c r="Q26" s="571"/>
      <c r="R26" s="1009" t="s">
        <v>152</v>
      </c>
      <c r="S26" s="1009"/>
      <c r="T26" s="1030" t="str">
        <f>'評定条件入力表'!D10</f>
        <v>監督　太郎</v>
      </c>
      <c r="U26" s="1031"/>
      <c r="V26" s="1031"/>
      <c r="W26" s="1031"/>
      <c r="X26" s="1031"/>
      <c r="Y26" s="987"/>
      <c r="Z26" s="987"/>
      <c r="AA26" s="987"/>
      <c r="AB26" s="1009"/>
      <c r="AC26" s="1009"/>
      <c r="AD26" s="1009"/>
      <c r="AE26" s="1010"/>
      <c r="AF26" s="653"/>
    </row>
    <row r="27" spans="1:32" s="512" customFormat="1" ht="39" customHeight="1">
      <c r="A27" s="653"/>
      <c r="B27" s="985" t="s">
        <v>1024</v>
      </c>
      <c r="C27" s="1032"/>
      <c r="D27" s="1032"/>
      <c r="E27" s="1032"/>
      <c r="F27" s="1032"/>
      <c r="G27" s="1032"/>
      <c r="H27" s="1033"/>
      <c r="I27" s="569"/>
      <c r="J27" s="521" t="s">
        <v>151</v>
      </c>
      <c r="K27" s="570"/>
      <c r="L27" s="1028" t="str">
        <f>'評定条件入力表'!C13</f>
        <v>事業第三係長</v>
      </c>
      <c r="M27" s="1034"/>
      <c r="N27" s="1034"/>
      <c r="O27" s="1034"/>
      <c r="P27" s="1034"/>
      <c r="Q27" s="571"/>
      <c r="R27" s="1009" t="s">
        <v>152</v>
      </c>
      <c r="S27" s="1009"/>
      <c r="T27" s="1030" t="str">
        <f>'評定条件入力表'!D13</f>
        <v>佐賀　三郎</v>
      </c>
      <c r="U27" s="1035"/>
      <c r="V27" s="1035"/>
      <c r="W27" s="1035"/>
      <c r="X27" s="1035"/>
      <c r="Y27" s="514"/>
      <c r="Z27" s="514"/>
      <c r="AA27" s="514"/>
      <c r="AB27" s="517"/>
      <c r="AC27" s="517"/>
      <c r="AD27" s="517"/>
      <c r="AE27" s="534"/>
      <c r="AF27" s="653"/>
    </row>
    <row r="28" spans="1:32" s="512" customFormat="1" ht="39" customHeight="1">
      <c r="A28" s="653"/>
      <c r="B28" s="1027" t="s">
        <v>292</v>
      </c>
      <c r="C28" s="986"/>
      <c r="D28" s="986"/>
      <c r="E28" s="986"/>
      <c r="F28" s="986"/>
      <c r="G28" s="986"/>
      <c r="H28" s="991"/>
      <c r="I28" s="572" t="s">
        <v>165</v>
      </c>
      <c r="J28" s="514" t="s">
        <v>151</v>
      </c>
      <c r="K28" s="514"/>
      <c r="L28" s="1028" t="str">
        <f>'評定条件入力表'!C14</f>
        <v>主幹</v>
      </c>
      <c r="M28" s="1029"/>
      <c r="N28" s="1029"/>
      <c r="O28" s="1029"/>
      <c r="P28" s="1029"/>
      <c r="Q28" s="514"/>
      <c r="R28" s="1009" t="s">
        <v>152</v>
      </c>
      <c r="S28" s="1009"/>
      <c r="T28" s="1030" t="str">
        <f>'評定条件入力表'!D14</f>
        <v>立会　五郎</v>
      </c>
      <c r="U28" s="1031"/>
      <c r="V28" s="1031"/>
      <c r="W28" s="1031"/>
      <c r="X28" s="1031"/>
      <c r="Y28" s="514"/>
      <c r="Z28" s="514"/>
      <c r="AA28" s="514"/>
      <c r="AB28" s="514" t="s">
        <v>166</v>
      </c>
      <c r="AC28" s="514"/>
      <c r="AD28" s="514"/>
      <c r="AE28" s="573"/>
      <c r="AF28" s="653"/>
    </row>
    <row r="29" spans="1:32" s="512" customFormat="1" ht="39" customHeight="1">
      <c r="A29" s="653"/>
      <c r="B29" s="1027" t="s">
        <v>167</v>
      </c>
      <c r="C29" s="1036"/>
      <c r="D29" s="1036"/>
      <c r="E29" s="1036"/>
      <c r="F29" s="1036"/>
      <c r="G29" s="1036"/>
      <c r="H29" s="1036"/>
      <c r="I29" s="574"/>
      <c r="J29" s="996" t="str">
        <f>'評定条件入力表'!C12</f>
        <v>受注次郎</v>
      </c>
      <c r="K29" s="1009"/>
      <c r="L29" s="1009"/>
      <c r="M29" s="1009"/>
      <c r="N29" s="1009"/>
      <c r="O29" s="1009"/>
      <c r="P29" s="1009"/>
      <c r="Q29" s="1009"/>
      <c r="R29" s="1009"/>
      <c r="S29" s="1009"/>
      <c r="T29" s="1009"/>
      <c r="U29" s="1009"/>
      <c r="V29" s="1009"/>
      <c r="W29" s="1009"/>
      <c r="X29" s="1009"/>
      <c r="Y29" s="1009"/>
      <c r="Z29" s="1009"/>
      <c r="AA29" s="1009"/>
      <c r="AB29" s="1009"/>
      <c r="AC29" s="1009"/>
      <c r="AD29" s="1009"/>
      <c r="AE29" s="1010"/>
      <c r="AF29" s="653"/>
    </row>
    <row r="30" spans="1:32" s="512" customFormat="1" ht="28.5" customHeight="1" thickBot="1">
      <c r="A30" s="653"/>
      <c r="B30" s="1037" t="s">
        <v>168</v>
      </c>
      <c r="C30" s="1038"/>
      <c r="D30" s="1038"/>
      <c r="E30" s="1038"/>
      <c r="F30" s="1038"/>
      <c r="G30" s="1038"/>
      <c r="H30" s="1039"/>
      <c r="I30" s="575"/>
      <c r="J30" s="1040">
        <f>'評定条件入力表'!C18</f>
        <v>40626</v>
      </c>
      <c r="K30" s="1040"/>
      <c r="L30" s="1040"/>
      <c r="M30" s="1040"/>
      <c r="N30" s="1040"/>
      <c r="O30" s="1040"/>
      <c r="P30" s="1040"/>
      <c r="Q30" s="1040"/>
      <c r="R30" s="576"/>
      <c r="S30" s="577"/>
      <c r="T30" s="1041">
        <f>'評定条件入力表'!D18</f>
        <v>0.5625</v>
      </c>
      <c r="U30" s="1041"/>
      <c r="V30" s="1041"/>
      <c r="W30" s="1041"/>
      <c r="X30" s="1041"/>
      <c r="Y30" s="577"/>
      <c r="Z30" s="577"/>
      <c r="AA30" s="577"/>
      <c r="AB30" s="577"/>
      <c r="AC30" s="577"/>
      <c r="AD30" s="577"/>
      <c r="AE30" s="578"/>
      <c r="AF30" s="653"/>
    </row>
    <row r="31" spans="1:32" ht="22.5" customHeight="1">
      <c r="A31" s="550"/>
      <c r="B31" s="550"/>
      <c r="C31" s="550"/>
      <c r="D31" s="550"/>
      <c r="E31" s="550"/>
      <c r="F31" s="550"/>
      <c r="G31" s="550"/>
      <c r="H31" s="550"/>
      <c r="I31" s="550"/>
      <c r="J31" s="550"/>
      <c r="K31" s="550"/>
      <c r="L31" s="550"/>
      <c r="M31" s="550"/>
      <c r="N31" s="550"/>
      <c r="O31" s="550"/>
      <c r="P31" s="550"/>
      <c r="Q31" s="550"/>
      <c r="R31" s="550"/>
      <c r="S31" s="550"/>
      <c r="T31" s="550"/>
      <c r="U31" s="550"/>
      <c r="V31" s="550"/>
      <c r="W31" s="550"/>
      <c r="X31" s="550"/>
      <c r="Y31" s="550"/>
      <c r="Z31" s="550"/>
      <c r="AA31" s="550"/>
      <c r="AB31" s="550"/>
      <c r="AC31" s="550"/>
      <c r="AD31" s="550"/>
      <c r="AE31" s="550"/>
      <c r="AF31" s="550"/>
    </row>
  </sheetData>
  <sheetProtection sheet="1" objects="1" scenarios="1"/>
  <mergeCells count="71">
    <mergeCell ref="B29:H29"/>
    <mergeCell ref="J29:AE29"/>
    <mergeCell ref="B30:H30"/>
    <mergeCell ref="J30:Q30"/>
    <mergeCell ref="T30:X30"/>
    <mergeCell ref="L26:P26"/>
    <mergeCell ref="R26:S26"/>
    <mergeCell ref="T26:X26"/>
    <mergeCell ref="L27:P27"/>
    <mergeCell ref="R27:S27"/>
    <mergeCell ref="T27:X27"/>
    <mergeCell ref="I25:O25"/>
    <mergeCell ref="R25:V25"/>
    <mergeCell ref="W25:AC25"/>
    <mergeCell ref="Y26:AA26"/>
    <mergeCell ref="B28:H28"/>
    <mergeCell ref="L28:P28"/>
    <mergeCell ref="R28:S28"/>
    <mergeCell ref="T28:X28"/>
    <mergeCell ref="B26:H26"/>
    <mergeCell ref="B27:H27"/>
    <mergeCell ref="AB26:AE26"/>
    <mergeCell ref="B21:H21"/>
    <mergeCell ref="J21:AE21"/>
    <mergeCell ref="B22:H22"/>
    <mergeCell ref="J22:Q22"/>
    <mergeCell ref="R22:S22"/>
    <mergeCell ref="T22:AB22"/>
    <mergeCell ref="B23:H24"/>
    <mergeCell ref="J23:AE24"/>
    <mergeCell ref="B25:H25"/>
    <mergeCell ref="B18:H18"/>
    <mergeCell ref="J18:N18"/>
    <mergeCell ref="Y18:AE18"/>
    <mergeCell ref="P18:U18"/>
    <mergeCell ref="B19:H20"/>
    <mergeCell ref="K19:O19"/>
    <mergeCell ref="Q19:AE19"/>
    <mergeCell ref="J20:AE20"/>
    <mergeCell ref="B14:AE14"/>
    <mergeCell ref="B16:AE16"/>
    <mergeCell ref="B17:H17"/>
    <mergeCell ref="J17:M17"/>
    <mergeCell ref="B4:AE4"/>
    <mergeCell ref="Y6:AE6"/>
    <mergeCell ref="T8:V8"/>
    <mergeCell ref="AA8:AE8"/>
    <mergeCell ref="V10:W10"/>
    <mergeCell ref="B13:AE13"/>
    <mergeCell ref="X11:AD11"/>
    <mergeCell ref="V11:W11"/>
    <mergeCell ref="A2:D2"/>
    <mergeCell ref="E2:H2"/>
    <mergeCell ref="I2:L2"/>
    <mergeCell ref="M2:P2"/>
    <mergeCell ref="AD2:AG2"/>
    <mergeCell ref="Q2:S2"/>
    <mergeCell ref="A1:D1"/>
    <mergeCell ref="E1:H1"/>
    <mergeCell ref="I1:L1"/>
    <mergeCell ref="M1:P1"/>
    <mergeCell ref="R10:T10"/>
    <mergeCell ref="X10:AD10"/>
    <mergeCell ref="AD1:AG1"/>
    <mergeCell ref="Q1:S1"/>
    <mergeCell ref="T1:V1"/>
    <mergeCell ref="W1:Y1"/>
    <mergeCell ref="Z1:AB1"/>
    <mergeCell ref="T2:V2"/>
    <mergeCell ref="W2:Y2"/>
    <mergeCell ref="Z2:AB2"/>
  </mergeCells>
  <dataValidations count="2">
    <dataValidation allowBlank="1" showInputMessage="1" showErrorMessage="1" prompt="全角でどうぞ" sqref="AA28:AB28"/>
    <dataValidation allowBlank="1" showInputMessage="1" showErrorMessage="1" imeMode="hiragana" sqref="P18"/>
  </dataValidations>
  <printOptions/>
  <pageMargins left="0.75" right="0.6" top="0.82" bottom="1" header="0.512" footer="0.512"/>
  <pageSetup fitToHeight="1" fitToWidth="1"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AF43"/>
  <sheetViews>
    <sheetView zoomScale="70" zoomScaleNormal="70" zoomScalePageLayoutView="0" workbookViewId="0" topLeftCell="A1">
      <selection activeCell="B10" sqref="B10:F10"/>
    </sheetView>
  </sheetViews>
  <sheetFormatPr defaultColWidth="9.00390625" defaultRowHeight="13.5"/>
  <cols>
    <col min="1" max="1" width="13.75390625" style="0" customWidth="1"/>
    <col min="2" max="2" width="22.125" style="0" customWidth="1"/>
    <col min="3" max="14" width="8.625" style="0" customWidth="1"/>
    <col min="15" max="15" width="8.50390625" style="0" customWidth="1"/>
    <col min="16" max="17" width="4.625" style="0" customWidth="1"/>
    <col min="18" max="19" width="8.625" style="0" customWidth="1"/>
    <col min="20" max="20" width="9.875" style="0" customWidth="1"/>
    <col min="25" max="25" width="12.50390625" style="0" customWidth="1"/>
    <col min="26" max="26" width="17.00390625" style="0" customWidth="1"/>
  </cols>
  <sheetData>
    <row r="1" spans="1:21" ht="18" customHeight="1">
      <c r="A1" s="545"/>
      <c r="B1" s="545"/>
      <c r="C1" s="545"/>
      <c r="D1" s="545"/>
      <c r="E1" s="545"/>
      <c r="F1" s="707"/>
      <c r="G1" s="707"/>
      <c r="H1" s="545"/>
      <c r="I1" s="707"/>
      <c r="J1" s="707"/>
      <c r="K1" s="707"/>
      <c r="L1" s="707"/>
      <c r="M1" s="707"/>
      <c r="N1" s="707"/>
      <c r="O1" s="707"/>
      <c r="P1" s="707"/>
      <c r="Q1" s="707"/>
      <c r="R1" s="585"/>
      <c r="S1" s="545"/>
      <c r="T1" s="585" t="s">
        <v>710</v>
      </c>
      <c r="U1" s="545"/>
    </row>
    <row r="2" spans="1:21" ht="18" customHeight="1">
      <c r="A2" s="545"/>
      <c r="B2" s="545"/>
      <c r="C2" s="545"/>
      <c r="D2" s="545"/>
      <c r="E2" s="545"/>
      <c r="F2" s="545"/>
      <c r="G2" s="545"/>
      <c r="H2" s="545"/>
      <c r="I2" s="545"/>
      <c r="J2" s="545"/>
      <c r="K2" s="545"/>
      <c r="L2" s="545"/>
      <c r="M2" s="545"/>
      <c r="N2" s="545"/>
      <c r="O2" s="545"/>
      <c r="P2" s="545"/>
      <c r="Q2" s="545"/>
      <c r="R2" s="545"/>
      <c r="S2" s="545"/>
      <c r="T2" s="545"/>
      <c r="U2" s="545"/>
    </row>
    <row r="3" spans="1:21" ht="18" customHeight="1">
      <c r="A3" s="545"/>
      <c r="B3" s="545"/>
      <c r="C3" s="545"/>
      <c r="D3" s="545"/>
      <c r="E3" s="545"/>
      <c r="F3" s="545"/>
      <c r="G3" s="545"/>
      <c r="H3" s="545"/>
      <c r="I3" s="545"/>
      <c r="J3" s="545"/>
      <c r="K3" s="545"/>
      <c r="L3" s="545"/>
      <c r="M3" s="545"/>
      <c r="N3" s="545"/>
      <c r="O3" s="545"/>
      <c r="P3" s="545"/>
      <c r="Q3" s="545"/>
      <c r="R3" s="545"/>
      <c r="S3" s="545"/>
      <c r="T3" s="545"/>
      <c r="U3" s="545"/>
    </row>
    <row r="4" spans="1:21" ht="18" customHeight="1">
      <c r="A4" s="545"/>
      <c r="B4" s="545"/>
      <c r="C4" s="545"/>
      <c r="D4" s="545"/>
      <c r="E4" s="545"/>
      <c r="F4" s="545"/>
      <c r="G4" s="545"/>
      <c r="H4" s="545"/>
      <c r="I4" s="545"/>
      <c r="J4" s="545"/>
      <c r="K4" s="545"/>
      <c r="L4" s="545"/>
      <c r="M4" s="545"/>
      <c r="N4" s="545"/>
      <c r="O4" s="545"/>
      <c r="P4" s="545"/>
      <c r="Q4" s="545"/>
      <c r="R4" s="545"/>
      <c r="S4" s="545"/>
      <c r="T4" s="545"/>
      <c r="U4" s="545"/>
    </row>
    <row r="5" spans="1:21" ht="18" customHeight="1">
      <c r="A5" s="545"/>
      <c r="B5" s="545"/>
      <c r="C5" s="545"/>
      <c r="D5" s="545"/>
      <c r="E5" s="545"/>
      <c r="F5" s="545"/>
      <c r="G5" s="545"/>
      <c r="H5" s="545"/>
      <c r="I5" s="545"/>
      <c r="J5" s="545"/>
      <c r="K5" s="545"/>
      <c r="L5" s="545"/>
      <c r="M5" s="545"/>
      <c r="N5" s="545"/>
      <c r="O5" s="545"/>
      <c r="P5" s="545"/>
      <c r="Q5" s="545"/>
      <c r="R5" s="545"/>
      <c r="S5" s="545"/>
      <c r="T5" s="545"/>
      <c r="U5" s="545"/>
    </row>
    <row r="6" spans="1:21" ht="16.5" customHeight="1">
      <c r="A6" s="586" t="s">
        <v>707</v>
      </c>
      <c r="B6" s="545"/>
      <c r="C6" s="545"/>
      <c r="D6" s="545"/>
      <c r="E6" s="545"/>
      <c r="F6" s="545"/>
      <c r="G6" s="545"/>
      <c r="H6" s="545"/>
      <c r="I6" s="545"/>
      <c r="J6" s="545"/>
      <c r="K6" s="545"/>
      <c r="L6" s="545"/>
      <c r="M6" s="545"/>
      <c r="N6" s="545"/>
      <c r="O6" s="545"/>
      <c r="P6" s="545"/>
      <c r="Q6" s="545"/>
      <c r="R6" s="545"/>
      <c r="S6" s="545"/>
      <c r="T6" s="545"/>
      <c r="U6" s="545"/>
    </row>
    <row r="7" spans="1:21" ht="17.25">
      <c r="A7" s="769" t="s">
        <v>82</v>
      </c>
      <c r="B7" s="769"/>
      <c r="C7" s="769"/>
      <c r="D7" s="769"/>
      <c r="E7" s="769"/>
      <c r="F7" s="769"/>
      <c r="G7" s="769"/>
      <c r="H7" s="769"/>
      <c r="I7" s="769"/>
      <c r="J7" s="769"/>
      <c r="K7" s="769"/>
      <c r="L7" s="769"/>
      <c r="M7" s="769"/>
      <c r="N7" s="769"/>
      <c r="O7" s="769"/>
      <c r="P7" s="769"/>
      <c r="Q7" s="769"/>
      <c r="R7" s="769"/>
      <c r="S7" s="769"/>
      <c r="T7" s="769"/>
      <c r="U7" s="545"/>
    </row>
    <row r="8" spans="1:21" ht="14.25" thickBot="1">
      <c r="A8" s="545"/>
      <c r="B8" s="545"/>
      <c r="C8" s="545"/>
      <c r="D8" s="545"/>
      <c r="E8" s="545"/>
      <c r="F8" s="545"/>
      <c r="G8" s="545"/>
      <c r="H8" s="545"/>
      <c r="I8" s="545"/>
      <c r="J8" s="545"/>
      <c r="K8" s="545"/>
      <c r="L8" s="545"/>
      <c r="M8" s="545"/>
      <c r="N8" s="545"/>
      <c r="O8" s="545"/>
      <c r="P8" s="545"/>
      <c r="Q8" s="545"/>
      <c r="R8" s="545"/>
      <c r="S8" s="545"/>
      <c r="T8" s="545"/>
      <c r="U8" s="545"/>
    </row>
    <row r="9" spans="1:21" ht="24.75" customHeight="1">
      <c r="A9" s="587" t="s">
        <v>416</v>
      </c>
      <c r="B9" s="588">
        <f>'評定条件入力表'!C5</f>
        <v>4231100567</v>
      </c>
      <c r="C9" s="672" t="s">
        <v>1131</v>
      </c>
      <c r="D9" s="770"/>
      <c r="E9" s="718" t="str">
        <f>'評定条件入力表'!C11</f>
        <v>㈱○×建設　</v>
      </c>
      <c r="F9" s="719"/>
      <c r="G9" s="719"/>
      <c r="H9" s="719"/>
      <c r="I9" s="719"/>
      <c r="J9" s="720"/>
      <c r="K9" s="721" t="s">
        <v>417</v>
      </c>
      <c r="L9" s="722"/>
      <c r="M9" s="718" t="str">
        <f>'評定条件入力表'!C12</f>
        <v>受注次郎</v>
      </c>
      <c r="N9" s="719"/>
      <c r="O9" s="720"/>
      <c r="P9" s="723" t="s">
        <v>1130</v>
      </c>
      <c r="Q9" s="719"/>
      <c r="R9" s="720"/>
      <c r="S9" s="708">
        <f>'評定条件入力表'!C8</f>
        <v>42680000</v>
      </c>
      <c r="T9" s="673"/>
      <c r="U9" s="674"/>
    </row>
    <row r="10" spans="1:21" ht="24.75" customHeight="1" thickBot="1">
      <c r="A10" s="589" t="s">
        <v>38</v>
      </c>
      <c r="B10" s="698" t="str">
        <f>'評定条件入力表'!C6</f>
        <v>公共下水道○○○線管渠布設工事</v>
      </c>
      <c r="C10" s="699"/>
      <c r="D10" s="699"/>
      <c r="E10" s="699"/>
      <c r="F10" s="699"/>
      <c r="G10" s="696" t="s">
        <v>415</v>
      </c>
      <c r="H10" s="697"/>
      <c r="I10" s="694">
        <f>'評定条件入力表'!C17</f>
        <v>40269</v>
      </c>
      <c r="J10" s="695"/>
      <c r="K10" s="695"/>
      <c r="L10" s="584" t="s">
        <v>420</v>
      </c>
      <c r="M10" s="700">
        <f>'評定条件入力表'!E17</f>
        <v>40618</v>
      </c>
      <c r="N10" s="701"/>
      <c r="O10" s="701"/>
      <c r="P10" s="696" t="s">
        <v>419</v>
      </c>
      <c r="Q10" s="694"/>
      <c r="R10" s="697"/>
      <c r="S10" s="694">
        <f>'評定条件入力表'!C18</f>
        <v>40626</v>
      </c>
      <c r="T10" s="695"/>
      <c r="U10" s="713"/>
    </row>
    <row r="11" spans="1:21" ht="19.5" customHeight="1">
      <c r="A11" s="702" t="s">
        <v>39</v>
      </c>
      <c r="B11" s="703"/>
      <c r="C11" s="771" t="s">
        <v>484</v>
      </c>
      <c r="D11" s="772"/>
      <c r="E11" s="772"/>
      <c r="F11" s="772"/>
      <c r="G11" s="772"/>
      <c r="H11" s="773"/>
      <c r="I11" s="771" t="s">
        <v>40</v>
      </c>
      <c r="J11" s="772"/>
      <c r="K11" s="772"/>
      <c r="L11" s="772"/>
      <c r="M11" s="772"/>
      <c r="N11" s="773"/>
      <c r="O11" s="736" t="s">
        <v>41</v>
      </c>
      <c r="P11" s="737"/>
      <c r="Q11" s="737"/>
      <c r="R11" s="737"/>
      <c r="S11" s="737"/>
      <c r="T11" s="737"/>
      <c r="U11" s="738"/>
    </row>
    <row r="12" spans="1:21" ht="24.75" customHeight="1">
      <c r="A12" s="702"/>
      <c r="B12" s="704"/>
      <c r="C12" s="591" t="s">
        <v>203</v>
      </c>
      <c r="D12" s="714" t="str">
        <f>'評定条件入力表'!$C$9</f>
        <v>○○○課</v>
      </c>
      <c r="E12" s="715"/>
      <c r="F12" s="715"/>
      <c r="G12" s="715"/>
      <c r="H12" s="592"/>
      <c r="I12" s="591" t="s">
        <v>203</v>
      </c>
      <c r="J12" s="714" t="str">
        <f>'評定条件入力表'!$C$9</f>
        <v>○○○課</v>
      </c>
      <c r="K12" s="715"/>
      <c r="L12" s="715"/>
      <c r="M12" s="715"/>
      <c r="N12" s="593"/>
      <c r="O12" s="591" t="s">
        <v>203</v>
      </c>
      <c r="P12" s="740" t="str">
        <f>'評定条件入力表'!C15</f>
        <v>財務課</v>
      </c>
      <c r="Q12" s="740"/>
      <c r="R12" s="740"/>
      <c r="S12" s="740"/>
      <c r="T12" s="740"/>
      <c r="U12" s="594"/>
    </row>
    <row r="13" spans="1:21" ht="24.75" customHeight="1">
      <c r="A13" s="705"/>
      <c r="B13" s="706"/>
      <c r="C13" s="595" t="s">
        <v>390</v>
      </c>
      <c r="D13" s="762" t="str">
        <f>'評定条件入力表'!C10</f>
        <v>主任</v>
      </c>
      <c r="E13" s="763"/>
      <c r="F13" s="716" t="str">
        <f>'評定条件入力表'!D10</f>
        <v>監督　太郎</v>
      </c>
      <c r="G13" s="717"/>
      <c r="H13" s="596" t="s">
        <v>391</v>
      </c>
      <c r="I13" s="595" t="s">
        <v>390</v>
      </c>
      <c r="J13" s="762" t="str">
        <f>'評定条件入力表'!C13</f>
        <v>事業第三係長</v>
      </c>
      <c r="K13" s="763"/>
      <c r="L13" s="716" t="str">
        <f>'評定条件入力表'!D13</f>
        <v>佐賀　三郎</v>
      </c>
      <c r="M13" s="717"/>
      <c r="N13" s="597" t="s">
        <v>391</v>
      </c>
      <c r="O13" s="590" t="s">
        <v>390</v>
      </c>
      <c r="P13" s="709" t="str">
        <f>'評定条件入力表'!C16</f>
        <v>副検査監</v>
      </c>
      <c r="Q13" s="710"/>
      <c r="R13" s="710"/>
      <c r="S13" s="711" t="str">
        <f>'評定条件入力表'!D16</f>
        <v>検査　四郎</v>
      </c>
      <c r="T13" s="712"/>
      <c r="U13" s="598" t="s">
        <v>391</v>
      </c>
    </row>
    <row r="14" spans="1:32" ht="24.75" customHeight="1">
      <c r="A14" s="599" t="s">
        <v>42</v>
      </c>
      <c r="B14" s="549" t="s">
        <v>43</v>
      </c>
      <c r="C14" s="547" t="s">
        <v>44</v>
      </c>
      <c r="D14" s="547" t="s">
        <v>45</v>
      </c>
      <c r="E14" s="547" t="s">
        <v>46</v>
      </c>
      <c r="F14" s="547" t="s">
        <v>47</v>
      </c>
      <c r="G14" s="547" t="s">
        <v>48</v>
      </c>
      <c r="H14" s="547" t="s">
        <v>423</v>
      </c>
      <c r="I14" s="547" t="s">
        <v>49</v>
      </c>
      <c r="J14" s="547" t="s">
        <v>50</v>
      </c>
      <c r="K14" s="547" t="s">
        <v>52</v>
      </c>
      <c r="L14" s="547" t="s">
        <v>53</v>
      </c>
      <c r="M14" s="547" t="s">
        <v>54</v>
      </c>
      <c r="N14" s="547" t="s">
        <v>423</v>
      </c>
      <c r="O14" s="547" t="s">
        <v>49</v>
      </c>
      <c r="P14" s="739" t="s">
        <v>50</v>
      </c>
      <c r="Q14" s="739"/>
      <c r="R14" s="547" t="s">
        <v>52</v>
      </c>
      <c r="S14" s="547" t="s">
        <v>53</v>
      </c>
      <c r="T14" s="547" t="s">
        <v>54</v>
      </c>
      <c r="U14" s="600" t="s">
        <v>423</v>
      </c>
      <c r="Y14" s="5" t="s">
        <v>42</v>
      </c>
      <c r="Z14" s="5" t="s">
        <v>43</v>
      </c>
      <c r="AA14" s="1" t="s">
        <v>484</v>
      </c>
      <c r="AB14" s="1" t="s">
        <v>902</v>
      </c>
      <c r="AC14" s="1" t="s">
        <v>485</v>
      </c>
      <c r="AE14" s="7" t="s">
        <v>1049</v>
      </c>
      <c r="AF14" s="7" t="s">
        <v>763</v>
      </c>
    </row>
    <row r="15" spans="1:32" ht="24.75" customHeight="1">
      <c r="A15" s="742" t="s">
        <v>55</v>
      </c>
      <c r="B15" s="549" t="s">
        <v>56</v>
      </c>
      <c r="C15" s="601"/>
      <c r="D15" s="602" t="s">
        <v>1122</v>
      </c>
      <c r="E15" s="547">
        <v>0</v>
      </c>
      <c r="F15" s="582" t="s">
        <v>57</v>
      </c>
      <c r="G15" s="582" t="s">
        <v>58</v>
      </c>
      <c r="H15" s="582">
        <f>'施工体制（監督員）'!C24</f>
      </c>
      <c r="I15" s="601"/>
      <c r="J15" s="601"/>
      <c r="K15" s="601"/>
      <c r="L15" s="601"/>
      <c r="M15" s="601"/>
      <c r="N15" s="601"/>
      <c r="O15" s="601"/>
      <c r="P15" s="728"/>
      <c r="Q15" s="728"/>
      <c r="R15" s="601"/>
      <c r="S15" s="601"/>
      <c r="T15" s="601"/>
      <c r="U15" s="603"/>
      <c r="Y15" s="733" t="s">
        <v>55</v>
      </c>
      <c r="Z15" s="5" t="s">
        <v>56</v>
      </c>
      <c r="AA15" s="1">
        <f>IF(H15="b",2,IF(H15="c",0,IF(H15="d",-5,IF(H15="e",-10,""))))</f>
      </c>
      <c r="AB15" s="6"/>
      <c r="AC15" s="6"/>
      <c r="AE15" s="1">
        <v>0</v>
      </c>
      <c r="AF15" s="1" t="s">
        <v>833</v>
      </c>
    </row>
    <row r="16" spans="1:32" ht="24.75" customHeight="1">
      <c r="A16" s="744"/>
      <c r="B16" s="549" t="s">
        <v>59</v>
      </c>
      <c r="C16" s="582" t="s">
        <v>60</v>
      </c>
      <c r="D16" s="582" t="s">
        <v>61</v>
      </c>
      <c r="E16" s="547">
        <v>0</v>
      </c>
      <c r="F16" s="582" t="s">
        <v>62</v>
      </c>
      <c r="G16" s="582" t="s">
        <v>63</v>
      </c>
      <c r="H16" s="582">
        <f>'施工体制（監督員）'!C54</f>
      </c>
      <c r="I16" s="601"/>
      <c r="J16" s="601"/>
      <c r="K16" s="601"/>
      <c r="L16" s="601"/>
      <c r="M16" s="601"/>
      <c r="N16" s="601"/>
      <c r="O16" s="601"/>
      <c r="P16" s="728"/>
      <c r="Q16" s="728"/>
      <c r="R16" s="601"/>
      <c r="S16" s="601"/>
      <c r="T16" s="601"/>
      <c r="U16" s="603"/>
      <c r="Y16" s="734"/>
      <c r="Z16" s="5" t="s">
        <v>59</v>
      </c>
      <c r="AA16" s="1">
        <f>IF(H16="a",4,IF(H16="b",2,IF(H16="c",0,IF(H16="d",-5,IF(H16="e",-10,"")))))</f>
      </c>
      <c r="AB16" s="6"/>
      <c r="AC16" s="6"/>
      <c r="AE16" s="1">
        <v>60</v>
      </c>
      <c r="AF16" s="1" t="s">
        <v>834</v>
      </c>
    </row>
    <row r="17" spans="1:32" ht="24.75" customHeight="1">
      <c r="A17" s="742" t="s">
        <v>64</v>
      </c>
      <c r="B17" s="549" t="s">
        <v>65</v>
      </c>
      <c r="C17" s="601"/>
      <c r="D17" s="582" t="s">
        <v>66</v>
      </c>
      <c r="E17" s="547">
        <v>0</v>
      </c>
      <c r="F17" s="582" t="s">
        <v>67</v>
      </c>
      <c r="G17" s="582" t="s">
        <v>68</v>
      </c>
      <c r="H17" s="582">
        <f>'施工状況（監督員）'!C30</f>
      </c>
      <c r="I17" s="601"/>
      <c r="J17" s="601"/>
      <c r="K17" s="601"/>
      <c r="L17" s="601"/>
      <c r="M17" s="601"/>
      <c r="N17" s="601"/>
      <c r="O17" s="582" t="s">
        <v>69</v>
      </c>
      <c r="P17" s="727" t="s">
        <v>70</v>
      </c>
      <c r="Q17" s="739"/>
      <c r="R17" s="547">
        <v>0</v>
      </c>
      <c r="S17" s="582" t="s">
        <v>71</v>
      </c>
      <c r="T17" s="582" t="s">
        <v>72</v>
      </c>
      <c r="U17" s="600">
        <f>'施工状況（検査員）'!C35</f>
      </c>
      <c r="Y17" s="733" t="s">
        <v>64</v>
      </c>
      <c r="Z17" s="5" t="s">
        <v>65</v>
      </c>
      <c r="AA17" s="1">
        <f>IF(H17="b",2,IF(H17="c",0,IF(H17="d",-5,IF(H17="e",-10,""))))</f>
      </c>
      <c r="AB17" s="6"/>
      <c r="AC17" s="1">
        <f>IF(U17="a",5,IF(U17="b",2.5,IF(U17="c",0,IF(U17="d",-7.5,IF(U17="e",-15,"")))))</f>
      </c>
      <c r="AE17" s="1">
        <v>70</v>
      </c>
      <c r="AF17" s="1" t="s">
        <v>835</v>
      </c>
    </row>
    <row r="18" spans="1:32" ht="24.75" customHeight="1">
      <c r="A18" s="743"/>
      <c r="B18" s="549" t="s">
        <v>73</v>
      </c>
      <c r="C18" s="582" t="s">
        <v>74</v>
      </c>
      <c r="D18" s="582" t="s">
        <v>75</v>
      </c>
      <c r="E18" s="547">
        <v>0</v>
      </c>
      <c r="F18" s="582" t="s">
        <v>76</v>
      </c>
      <c r="G18" s="582" t="s">
        <v>77</v>
      </c>
      <c r="H18" s="582">
        <f>'施工状況（監督員）'!C54</f>
      </c>
      <c r="I18" s="582" t="s">
        <v>78</v>
      </c>
      <c r="J18" s="582" t="s">
        <v>79</v>
      </c>
      <c r="K18" s="547">
        <v>0</v>
      </c>
      <c r="L18" s="582" t="s">
        <v>80</v>
      </c>
      <c r="M18" s="582" t="s">
        <v>81</v>
      </c>
      <c r="N18" s="582">
        <f>'施工状況（係長）'!C16</f>
        <v>0</v>
      </c>
      <c r="O18" s="601"/>
      <c r="P18" s="728"/>
      <c r="Q18" s="728"/>
      <c r="R18" s="601"/>
      <c r="S18" s="601"/>
      <c r="T18" s="601"/>
      <c r="U18" s="604"/>
      <c r="Y18" s="735"/>
      <c r="Z18" s="5" t="s">
        <v>73</v>
      </c>
      <c r="AA18" s="1">
        <f>IF(H18="a",2,IF(H18="b",1,IF(H18="c",0,IF(H18="d",-5,IF(H18="e",-10,"")))))</f>
      </c>
      <c r="AB18" s="1">
        <f>IF(N18="a",10,IF(N18="b",5,IF(N18="c",0,IF(N18="d",-7.5,IF(N18="e",-15,"")))))</f>
      </c>
      <c r="AC18" s="6"/>
      <c r="AE18" s="1">
        <v>80</v>
      </c>
      <c r="AF18" s="1" t="s">
        <v>836</v>
      </c>
    </row>
    <row r="19" spans="1:32" ht="24.75" customHeight="1">
      <c r="A19" s="743"/>
      <c r="B19" s="549" t="s">
        <v>83</v>
      </c>
      <c r="C19" s="582" t="s">
        <v>84</v>
      </c>
      <c r="D19" s="582" t="s">
        <v>85</v>
      </c>
      <c r="E19" s="547">
        <v>0</v>
      </c>
      <c r="F19" s="582" t="s">
        <v>86</v>
      </c>
      <c r="G19" s="582" t="s">
        <v>87</v>
      </c>
      <c r="H19" s="582">
        <f>'施工状況（監督員）'!C84</f>
      </c>
      <c r="I19" s="582" t="s">
        <v>88</v>
      </c>
      <c r="J19" s="582" t="s">
        <v>89</v>
      </c>
      <c r="K19" s="547">
        <v>0</v>
      </c>
      <c r="L19" s="582" t="s">
        <v>92</v>
      </c>
      <c r="M19" s="582" t="s">
        <v>93</v>
      </c>
      <c r="N19" s="582">
        <f>'施工状況（係長）'!C31</f>
        <v>0</v>
      </c>
      <c r="O19" s="601"/>
      <c r="P19" s="728"/>
      <c r="Q19" s="728"/>
      <c r="R19" s="601"/>
      <c r="S19" s="601"/>
      <c r="T19" s="601"/>
      <c r="U19" s="604"/>
      <c r="Y19" s="735"/>
      <c r="Z19" s="5" t="s">
        <v>83</v>
      </c>
      <c r="AA19" s="1">
        <f>IF(H19="a",3,IF(H19="b",1.5,IF(H19="c",0,IF(H19="d",-5,IF(H19="e",-10,"")))))</f>
      </c>
      <c r="AB19" s="1">
        <f>IF(N19="a",15,IF(N19="b",7.5,IF(N19="c",0,IF(N19="d",-7.5,IF(N19="e",-15,"")))))</f>
      </c>
      <c r="AC19" s="6"/>
      <c r="AE19" s="1">
        <v>90</v>
      </c>
      <c r="AF19" s="1" t="s">
        <v>837</v>
      </c>
    </row>
    <row r="20" spans="1:29" ht="24.75" customHeight="1">
      <c r="A20" s="744"/>
      <c r="B20" s="549" t="s">
        <v>94</v>
      </c>
      <c r="C20" s="582" t="s">
        <v>95</v>
      </c>
      <c r="D20" s="582" t="s">
        <v>96</v>
      </c>
      <c r="E20" s="547">
        <v>0</v>
      </c>
      <c r="F20" s="582" t="s">
        <v>97</v>
      </c>
      <c r="G20" s="582" t="s">
        <v>98</v>
      </c>
      <c r="H20" s="582">
        <f>'施工状況（監督員）'!C104</f>
      </c>
      <c r="I20" s="601"/>
      <c r="J20" s="601"/>
      <c r="K20" s="601"/>
      <c r="L20" s="601"/>
      <c r="M20" s="601"/>
      <c r="N20" s="601"/>
      <c r="O20" s="601"/>
      <c r="P20" s="728"/>
      <c r="Q20" s="728"/>
      <c r="R20" s="601"/>
      <c r="S20" s="601"/>
      <c r="T20" s="601"/>
      <c r="U20" s="604"/>
      <c r="Y20" s="734"/>
      <c r="Z20" s="5" t="s">
        <v>94</v>
      </c>
      <c r="AA20" s="1">
        <f>IF(H20="a",3,IF(H20="b",1.5,IF(H20="c",0,IF(H20="d",-2.5,IF(H20="e",-5,"")))))</f>
      </c>
      <c r="AB20" s="6"/>
      <c r="AC20" s="6"/>
    </row>
    <row r="21" spans="1:29" ht="24.75" customHeight="1">
      <c r="A21" s="747" t="s">
        <v>99</v>
      </c>
      <c r="B21" s="549" t="s">
        <v>100</v>
      </c>
      <c r="C21" s="582" t="s">
        <v>101</v>
      </c>
      <c r="D21" s="582" t="s">
        <v>102</v>
      </c>
      <c r="E21" s="547">
        <v>0</v>
      </c>
      <c r="F21" s="582" t="s">
        <v>103</v>
      </c>
      <c r="G21" s="582" t="s">
        <v>104</v>
      </c>
      <c r="H21" s="582">
        <f>'評定条件入力表'!I28</f>
      </c>
      <c r="I21" s="601"/>
      <c r="J21" s="601"/>
      <c r="K21" s="601"/>
      <c r="L21" s="601"/>
      <c r="M21" s="601"/>
      <c r="N21" s="601"/>
      <c r="O21" s="582" t="s">
        <v>105</v>
      </c>
      <c r="P21" s="727" t="s">
        <v>106</v>
      </c>
      <c r="Q21" s="739"/>
      <c r="R21" s="547">
        <v>0</v>
      </c>
      <c r="S21" s="582" t="s">
        <v>107</v>
      </c>
      <c r="T21" s="582" t="s">
        <v>108</v>
      </c>
      <c r="U21" s="600">
        <f>'評定条件入力表'!J28</f>
      </c>
      <c r="Y21" s="741" t="s">
        <v>99</v>
      </c>
      <c r="Z21" s="5" t="s">
        <v>100</v>
      </c>
      <c r="AA21" s="1">
        <f>IF(H21="a",3,IF(H21="b",1.5,IF(H21="c",0,IF(H21="d",-2.5,IF(H21="e",-5,IF(H21="+0.5",0.5,""))))))</f>
      </c>
      <c r="AB21" s="6"/>
      <c r="AC21" s="1">
        <f>IF(U21="a",10,IF(U21="b",5,IF(U21="c",0,IF(U21="d",-10,IF(U21="e",-20,IF(U21="+1.0",1,""))))))</f>
      </c>
    </row>
    <row r="22" spans="1:29" ht="24.75" customHeight="1">
      <c r="A22" s="747"/>
      <c r="B22" s="549" t="s">
        <v>109</v>
      </c>
      <c r="C22" s="582" t="s">
        <v>101</v>
      </c>
      <c r="D22" s="582" t="s">
        <v>102</v>
      </c>
      <c r="E22" s="547">
        <v>0</v>
      </c>
      <c r="F22" s="582" t="s">
        <v>103</v>
      </c>
      <c r="G22" s="582" t="s">
        <v>104</v>
      </c>
      <c r="H22" s="582">
        <f>'評定条件入力表'!I29</f>
      </c>
      <c r="I22" s="601"/>
      <c r="J22" s="601"/>
      <c r="K22" s="601"/>
      <c r="L22" s="601"/>
      <c r="M22" s="601"/>
      <c r="N22" s="601"/>
      <c r="O22" s="582" t="s">
        <v>194</v>
      </c>
      <c r="P22" s="727" t="s">
        <v>195</v>
      </c>
      <c r="Q22" s="739"/>
      <c r="R22" s="547">
        <v>0</v>
      </c>
      <c r="S22" s="582" t="s">
        <v>68</v>
      </c>
      <c r="T22" s="582" t="s">
        <v>196</v>
      </c>
      <c r="U22" s="600">
        <f>'評定条件入力表'!J29</f>
      </c>
      <c r="Y22" s="741"/>
      <c r="Z22" s="5" t="s">
        <v>109</v>
      </c>
      <c r="AA22" s="1">
        <f>IF(H22="a",3,IF(H22="b",1.5,IF(H22="c",0,IF(H22="d",-2.5,IF(H22="e",-5,IF(H22="+0.5",0.5,""))))))</f>
      </c>
      <c r="AB22" s="6"/>
      <c r="AC22" s="1">
        <f>IF(U22="a",10,IF(U22="b",5,IF(U22="c",0,IF(U22="d",-10,IF(U22="e",-20,IF(U22="+1.0",1,""))))))</f>
      </c>
    </row>
    <row r="23" spans="1:29" ht="24.75" customHeight="1">
      <c r="A23" s="747"/>
      <c r="B23" s="549" t="s">
        <v>110</v>
      </c>
      <c r="C23" s="601"/>
      <c r="D23" s="601"/>
      <c r="E23" s="601"/>
      <c r="F23" s="601"/>
      <c r="G23" s="601"/>
      <c r="H23" s="601"/>
      <c r="I23" s="601"/>
      <c r="J23" s="601"/>
      <c r="K23" s="601"/>
      <c r="L23" s="601"/>
      <c r="M23" s="601"/>
      <c r="N23" s="601"/>
      <c r="O23" s="582" t="s">
        <v>194</v>
      </c>
      <c r="P23" s="727" t="s">
        <v>195</v>
      </c>
      <c r="Q23" s="739"/>
      <c r="R23" s="547">
        <v>0</v>
      </c>
      <c r="S23" s="582" t="s">
        <v>68</v>
      </c>
      <c r="T23" s="583"/>
      <c r="U23" s="600">
        <f>'評定条件入力表'!J30</f>
      </c>
      <c r="Y23" s="741"/>
      <c r="Z23" s="5" t="s">
        <v>110</v>
      </c>
      <c r="AA23" s="6"/>
      <c r="AB23" s="6"/>
      <c r="AC23" s="1">
        <f>IF(U23="a",10,IF(U23="b",5,IF(U23="c",0,IF(U23="d",-10,""))))</f>
      </c>
    </row>
    <row r="24" spans="1:29" ht="24.75" customHeight="1">
      <c r="A24" s="599" t="s">
        <v>111</v>
      </c>
      <c r="B24" s="549" t="s">
        <v>112</v>
      </c>
      <c r="C24" s="727" t="str">
        <f>IF(OR(H24=0,H24=""),"+ (13)",H24)</f>
        <v>+ (13)</v>
      </c>
      <c r="D24" s="727"/>
      <c r="E24" s="547">
        <v>0</v>
      </c>
      <c r="F24" s="601"/>
      <c r="G24" s="601"/>
      <c r="H24" s="605">
        <f>'創意工夫（監督員）'!C61</f>
        <v>0</v>
      </c>
      <c r="I24" s="601"/>
      <c r="J24" s="601"/>
      <c r="K24" s="601"/>
      <c r="L24" s="601"/>
      <c r="M24" s="601"/>
      <c r="N24" s="601"/>
      <c r="O24" s="601"/>
      <c r="P24" s="728"/>
      <c r="Q24" s="728"/>
      <c r="R24" s="601"/>
      <c r="S24" s="601"/>
      <c r="T24" s="601"/>
      <c r="U24" s="606"/>
      <c r="Y24" s="5" t="s">
        <v>111</v>
      </c>
      <c r="Z24" s="5" t="s">
        <v>898</v>
      </c>
      <c r="AA24" s="1">
        <f>H24</f>
        <v>0</v>
      </c>
      <c r="AB24" s="6"/>
      <c r="AC24" s="6"/>
    </row>
    <row r="25" spans="1:29" ht="24.75" customHeight="1">
      <c r="A25" s="599" t="s">
        <v>113</v>
      </c>
      <c r="B25" s="549" t="s">
        <v>114</v>
      </c>
      <c r="C25" s="601"/>
      <c r="D25" s="601"/>
      <c r="E25" s="601"/>
      <c r="F25" s="601"/>
      <c r="G25" s="601"/>
      <c r="H25" s="583"/>
      <c r="I25" s="607" t="s">
        <v>115</v>
      </c>
      <c r="J25" s="607" t="s">
        <v>116</v>
      </c>
      <c r="K25" s="605">
        <v>0</v>
      </c>
      <c r="L25" s="601"/>
      <c r="M25" s="601"/>
      <c r="N25" s="605" t="str">
        <f>'社会性等（係長）'!C24</f>
        <v> </v>
      </c>
      <c r="O25" s="601"/>
      <c r="P25" s="728"/>
      <c r="Q25" s="728"/>
      <c r="R25" s="601"/>
      <c r="S25" s="601"/>
      <c r="T25" s="601"/>
      <c r="U25" s="608"/>
      <c r="Y25" s="5" t="s">
        <v>113</v>
      </c>
      <c r="Z25" s="5" t="s">
        <v>901</v>
      </c>
      <c r="AA25" s="6"/>
      <c r="AB25" s="1">
        <f>IF(N25="a",10,IF(N25="b",5,IF(N25="c",0,"")))</f>
      </c>
      <c r="AC25" s="6"/>
    </row>
    <row r="26" spans="1:29" ht="24.75" customHeight="1">
      <c r="A26" s="745" t="s">
        <v>117</v>
      </c>
      <c r="B26" s="746"/>
      <c r="C26" s="609"/>
      <c r="D26" s="610"/>
      <c r="E26" s="611">
        <f>IF(AA26="","",AA26)</f>
        <v>0</v>
      </c>
      <c r="F26" s="610" t="s">
        <v>118</v>
      </c>
      <c r="G26" s="612"/>
      <c r="H26" s="610"/>
      <c r="I26" s="609"/>
      <c r="J26" s="610"/>
      <c r="K26" s="611">
        <f>IF(AB26="","",AB26)</f>
        <v>0</v>
      </c>
      <c r="L26" s="610" t="s">
        <v>118</v>
      </c>
      <c r="M26" s="612"/>
      <c r="N26" s="610"/>
      <c r="O26" s="609"/>
      <c r="P26" s="610"/>
      <c r="Q26" s="610"/>
      <c r="R26" s="611">
        <f>IF(AC26="","",AC26)</f>
        <v>0</v>
      </c>
      <c r="S26" s="610" t="s">
        <v>118</v>
      </c>
      <c r="T26" s="610"/>
      <c r="U26" s="613"/>
      <c r="Y26" s="724" t="s">
        <v>117</v>
      </c>
      <c r="Z26" s="724"/>
      <c r="AA26" s="1">
        <f>SUM(AA15:AA25)</f>
        <v>0</v>
      </c>
      <c r="AB26" s="1">
        <f>SUM(AB15:AB25)</f>
        <v>0</v>
      </c>
      <c r="AC26" s="1">
        <f>SUM(AC15:AC25)</f>
        <v>0</v>
      </c>
    </row>
    <row r="27" spans="1:21" ht="24.75" customHeight="1">
      <c r="A27" s="745" t="s">
        <v>628</v>
      </c>
      <c r="B27" s="746"/>
      <c r="C27" s="614"/>
      <c r="D27" s="581" t="s">
        <v>906</v>
      </c>
      <c r="E27" s="611">
        <f>65+E26</f>
        <v>65</v>
      </c>
      <c r="F27" s="610" t="s">
        <v>118</v>
      </c>
      <c r="G27" s="612"/>
      <c r="H27" s="610"/>
      <c r="I27" s="614"/>
      <c r="J27" s="581" t="s">
        <v>907</v>
      </c>
      <c r="K27" s="611">
        <f>65+K26</f>
        <v>65</v>
      </c>
      <c r="L27" s="610" t="s">
        <v>118</v>
      </c>
      <c r="M27" s="612"/>
      <c r="N27" s="610"/>
      <c r="O27" s="614"/>
      <c r="P27" s="726" t="s">
        <v>863</v>
      </c>
      <c r="Q27" s="726"/>
      <c r="R27" s="611">
        <f>65+R26</f>
        <v>65</v>
      </c>
      <c r="S27" s="610" t="s">
        <v>118</v>
      </c>
      <c r="T27" s="610"/>
      <c r="U27" s="615"/>
    </row>
    <row r="28" spans="1:21" ht="24.75" customHeight="1">
      <c r="A28" s="745" t="s">
        <v>627</v>
      </c>
      <c r="B28" s="746"/>
      <c r="C28" s="616" t="s">
        <v>903</v>
      </c>
      <c r="D28" s="610">
        <f>E27</f>
        <v>65</v>
      </c>
      <c r="E28" s="610" t="s">
        <v>904</v>
      </c>
      <c r="F28" s="610" t="s">
        <v>905</v>
      </c>
      <c r="G28" s="617">
        <f>K27</f>
        <v>65</v>
      </c>
      <c r="H28" s="610" t="s">
        <v>904</v>
      </c>
      <c r="I28" s="610" t="s">
        <v>908</v>
      </c>
      <c r="J28" s="617">
        <f>R27</f>
        <v>65</v>
      </c>
      <c r="K28" s="610" t="s">
        <v>904</v>
      </c>
      <c r="L28" s="610" t="s">
        <v>909</v>
      </c>
      <c r="M28" s="611">
        <f>ROUNDDOWN(E27*0.4+K27*0.2+R27*0.4,1)</f>
        <v>65</v>
      </c>
      <c r="N28" s="610" t="s">
        <v>118</v>
      </c>
      <c r="O28" s="610"/>
      <c r="P28" s="610"/>
      <c r="Q28" s="610"/>
      <c r="R28" s="610"/>
      <c r="S28" s="610"/>
      <c r="T28" s="610"/>
      <c r="U28" s="618"/>
    </row>
    <row r="29" spans="1:21" ht="24.75" customHeight="1">
      <c r="A29" s="745" t="s">
        <v>123</v>
      </c>
      <c r="B29" s="746"/>
      <c r="C29" s="729"/>
      <c r="D29" s="730"/>
      <c r="E29" s="730"/>
      <c r="F29" s="730"/>
      <c r="G29" s="730"/>
      <c r="H29" s="731"/>
      <c r="I29" s="609"/>
      <c r="J29" s="619"/>
      <c r="K29" s="620">
        <f>'法令遵守等（係長）'!C18</f>
        <v>0</v>
      </c>
      <c r="L29" s="610" t="s">
        <v>118</v>
      </c>
      <c r="M29" s="610"/>
      <c r="N29" s="612"/>
      <c r="O29" s="729"/>
      <c r="P29" s="730"/>
      <c r="Q29" s="730"/>
      <c r="R29" s="730"/>
      <c r="S29" s="730"/>
      <c r="T29" s="730"/>
      <c r="U29" s="732"/>
    </row>
    <row r="30" spans="1:21" ht="24.75" customHeight="1">
      <c r="A30" s="745" t="s">
        <v>626</v>
      </c>
      <c r="B30" s="746"/>
      <c r="C30" s="609"/>
      <c r="D30" s="725" t="s">
        <v>910</v>
      </c>
      <c r="E30" s="725"/>
      <c r="F30" s="581">
        <f>M28</f>
        <v>65</v>
      </c>
      <c r="G30" s="610" t="s">
        <v>911</v>
      </c>
      <c r="H30" s="726" t="s">
        <v>912</v>
      </c>
      <c r="I30" s="726"/>
      <c r="J30" s="581">
        <f>K29*-1</f>
        <v>0</v>
      </c>
      <c r="K30" s="610" t="s">
        <v>913</v>
      </c>
      <c r="L30" s="621">
        <f>ROUNDDOWN(M28+K29,0)</f>
        <v>65</v>
      </c>
      <c r="M30" s="610" t="s">
        <v>118</v>
      </c>
      <c r="N30" s="610"/>
      <c r="O30" s="764" t="s">
        <v>838</v>
      </c>
      <c r="P30" s="726"/>
      <c r="Q30" s="765"/>
      <c r="R30" s="610"/>
      <c r="S30" s="610" t="str">
        <f>VLOOKUP(L30,AE15:AF19,2,TRUE)</f>
        <v>Ｄ</v>
      </c>
      <c r="T30" s="610"/>
      <c r="U30" s="618"/>
    </row>
    <row r="31" spans="1:21" ht="24.75" customHeight="1">
      <c r="A31" s="748" t="s">
        <v>124</v>
      </c>
      <c r="B31" s="749"/>
      <c r="C31" s="752"/>
      <c r="D31" s="753"/>
      <c r="E31" s="753"/>
      <c r="F31" s="753"/>
      <c r="G31" s="753"/>
      <c r="H31" s="754"/>
      <c r="I31" s="752"/>
      <c r="J31" s="753"/>
      <c r="K31" s="753"/>
      <c r="L31" s="753"/>
      <c r="M31" s="753"/>
      <c r="N31" s="754"/>
      <c r="O31" s="752"/>
      <c r="P31" s="753"/>
      <c r="Q31" s="753"/>
      <c r="R31" s="753"/>
      <c r="S31" s="753"/>
      <c r="T31" s="753"/>
      <c r="U31" s="766"/>
    </row>
    <row r="32" spans="1:21" ht="24.75" customHeight="1">
      <c r="A32" s="748"/>
      <c r="B32" s="749"/>
      <c r="C32" s="755"/>
      <c r="D32" s="756"/>
      <c r="E32" s="756"/>
      <c r="F32" s="756"/>
      <c r="G32" s="756"/>
      <c r="H32" s="757"/>
      <c r="I32" s="755"/>
      <c r="J32" s="756"/>
      <c r="K32" s="756"/>
      <c r="L32" s="756"/>
      <c r="M32" s="756"/>
      <c r="N32" s="757"/>
      <c r="O32" s="755"/>
      <c r="P32" s="756"/>
      <c r="Q32" s="756"/>
      <c r="R32" s="756"/>
      <c r="S32" s="756"/>
      <c r="T32" s="756"/>
      <c r="U32" s="767"/>
    </row>
    <row r="33" spans="1:21" ht="24.75" customHeight="1">
      <c r="A33" s="748"/>
      <c r="B33" s="749"/>
      <c r="C33" s="755"/>
      <c r="D33" s="756"/>
      <c r="E33" s="756"/>
      <c r="F33" s="756"/>
      <c r="G33" s="756"/>
      <c r="H33" s="757"/>
      <c r="I33" s="755"/>
      <c r="J33" s="756"/>
      <c r="K33" s="756"/>
      <c r="L33" s="756"/>
      <c r="M33" s="756"/>
      <c r="N33" s="757"/>
      <c r="O33" s="755"/>
      <c r="P33" s="756"/>
      <c r="Q33" s="756"/>
      <c r="R33" s="756"/>
      <c r="S33" s="756"/>
      <c r="T33" s="756"/>
      <c r="U33" s="767"/>
    </row>
    <row r="34" spans="1:21" ht="24.75" customHeight="1" thickBot="1">
      <c r="A34" s="750"/>
      <c r="B34" s="751"/>
      <c r="C34" s="758"/>
      <c r="D34" s="759"/>
      <c r="E34" s="759"/>
      <c r="F34" s="759"/>
      <c r="G34" s="759"/>
      <c r="H34" s="760"/>
      <c r="I34" s="758"/>
      <c r="J34" s="759"/>
      <c r="K34" s="759"/>
      <c r="L34" s="759"/>
      <c r="M34" s="759"/>
      <c r="N34" s="760"/>
      <c r="O34" s="758"/>
      <c r="P34" s="759"/>
      <c r="Q34" s="759"/>
      <c r="R34" s="759"/>
      <c r="S34" s="759"/>
      <c r="T34" s="759"/>
      <c r="U34" s="768"/>
    </row>
    <row r="35" spans="1:21" ht="36.75" customHeight="1">
      <c r="A35" s="622"/>
      <c r="B35" s="622"/>
      <c r="C35" s="761" t="str">
        <f>IF(OR(H15="",H16="",H17="",H18="",H19="",H20="",H21="",H22=""),"監督員入力未完了!!",IF(C31="","所見を記入",""))</f>
        <v>監督員入力未完了!!</v>
      </c>
      <c r="D35" s="761"/>
      <c r="E35" s="761"/>
      <c r="F35" s="761"/>
      <c r="G35" s="761"/>
      <c r="H35" s="761"/>
      <c r="I35" s="761" t="str">
        <f>IF(OR(N18=" ",N19=" ",N25=" "),"工事担当係長入力未完了!!",IF(I31="","所見を記入",""))</f>
        <v>工事担当係長入力未完了!!</v>
      </c>
      <c r="J35" s="761"/>
      <c r="K35" s="761"/>
      <c r="L35" s="761"/>
      <c r="M35" s="761"/>
      <c r="N35" s="761"/>
      <c r="O35" s="761" t="str">
        <f>IF(OR(U17="",U21="",U22="",U23=""),"検査員入力未完了!!",IF(O31="","所見を記入",""))</f>
        <v>検査員入力未完了!!</v>
      </c>
      <c r="P35" s="761"/>
      <c r="Q35" s="761"/>
      <c r="R35" s="761"/>
      <c r="S35" s="761"/>
      <c r="T35" s="761"/>
      <c r="U35" s="761"/>
    </row>
    <row r="36" ht="13.5">
      <c r="A36" t="s">
        <v>290</v>
      </c>
    </row>
    <row r="37" ht="13.5">
      <c r="A37" t="s">
        <v>291</v>
      </c>
    </row>
    <row r="38" ht="13.5">
      <c r="A38" t="s">
        <v>629</v>
      </c>
    </row>
    <row r="39" ht="13.5">
      <c r="A39" t="s">
        <v>295</v>
      </c>
    </row>
    <row r="40" ht="13.5">
      <c r="A40" t="s">
        <v>125</v>
      </c>
    </row>
    <row r="41" ht="13.5">
      <c r="A41" t="s">
        <v>418</v>
      </c>
    </row>
    <row r="42" ht="13.5">
      <c r="A42" t="s">
        <v>630</v>
      </c>
    </row>
    <row r="43" ht="13.5">
      <c r="A43" t="s">
        <v>297</v>
      </c>
    </row>
  </sheetData>
  <sheetProtection sheet="1" objects="1" scenarios="1"/>
  <mergeCells count="69">
    <mergeCell ref="O35:U35"/>
    <mergeCell ref="O30:Q30"/>
    <mergeCell ref="O31:U34"/>
    <mergeCell ref="A7:T7"/>
    <mergeCell ref="C9:D9"/>
    <mergeCell ref="A15:A16"/>
    <mergeCell ref="P15:Q15"/>
    <mergeCell ref="P16:Q16"/>
    <mergeCell ref="C11:H11"/>
    <mergeCell ref="I11:N11"/>
    <mergeCell ref="D12:G12"/>
    <mergeCell ref="C35:H35"/>
    <mergeCell ref="I35:N35"/>
    <mergeCell ref="D13:E13"/>
    <mergeCell ref="F13:G13"/>
    <mergeCell ref="J13:K13"/>
    <mergeCell ref="A30:B30"/>
    <mergeCell ref="A21:A23"/>
    <mergeCell ref="A31:B34"/>
    <mergeCell ref="C31:H34"/>
    <mergeCell ref="I31:N34"/>
    <mergeCell ref="A26:B26"/>
    <mergeCell ref="A27:B27"/>
    <mergeCell ref="A28:B28"/>
    <mergeCell ref="A29:B29"/>
    <mergeCell ref="A17:A20"/>
    <mergeCell ref="P17:Q17"/>
    <mergeCell ref="P18:Q18"/>
    <mergeCell ref="P19:Q19"/>
    <mergeCell ref="P20:Q20"/>
    <mergeCell ref="P27:Q27"/>
    <mergeCell ref="Y17:Y20"/>
    <mergeCell ref="O11:U11"/>
    <mergeCell ref="P14:Q14"/>
    <mergeCell ref="P12:T12"/>
    <mergeCell ref="Y21:Y23"/>
    <mergeCell ref="P21:Q21"/>
    <mergeCell ref="P22:Q22"/>
    <mergeCell ref="P23:Q23"/>
    <mergeCell ref="P9:R9"/>
    <mergeCell ref="Y26:Z26"/>
    <mergeCell ref="D30:E30"/>
    <mergeCell ref="H30:I30"/>
    <mergeCell ref="C24:D24"/>
    <mergeCell ref="P24:Q24"/>
    <mergeCell ref="P25:Q25"/>
    <mergeCell ref="C29:H29"/>
    <mergeCell ref="O29:U29"/>
    <mergeCell ref="Y15:Y16"/>
    <mergeCell ref="S9:U9"/>
    <mergeCell ref="P13:R13"/>
    <mergeCell ref="S13:T13"/>
    <mergeCell ref="S10:U10"/>
    <mergeCell ref="P10:R10"/>
    <mergeCell ref="J12:M12"/>
    <mergeCell ref="L13:M13"/>
    <mergeCell ref="E9:J9"/>
    <mergeCell ref="K9:L9"/>
    <mergeCell ref="M9:O9"/>
    <mergeCell ref="I10:K10"/>
    <mergeCell ref="G10:H10"/>
    <mergeCell ref="B10:F10"/>
    <mergeCell ref="M10:O10"/>
    <mergeCell ref="A11:B13"/>
    <mergeCell ref="I1:J1"/>
    <mergeCell ref="F1:G1"/>
    <mergeCell ref="M1:N1"/>
    <mergeCell ref="K1:L1"/>
    <mergeCell ref="O1:Q1"/>
  </mergeCells>
  <conditionalFormatting sqref="E15">
    <cfRule type="expression" priority="1" dxfId="341" stopIfTrue="1">
      <formula>$H$15="c"</formula>
    </cfRule>
  </conditionalFormatting>
  <conditionalFormatting sqref="D15">
    <cfRule type="expression" priority="2" dxfId="341" stopIfTrue="1">
      <formula>$H$15="b"</formula>
    </cfRule>
  </conditionalFormatting>
  <conditionalFormatting sqref="F15">
    <cfRule type="expression" priority="3" dxfId="341" stopIfTrue="1">
      <formula>$H$15="d"</formula>
    </cfRule>
  </conditionalFormatting>
  <conditionalFormatting sqref="G15">
    <cfRule type="expression" priority="4" dxfId="341" stopIfTrue="1">
      <formula>$H$15="e"</formula>
    </cfRule>
  </conditionalFormatting>
  <conditionalFormatting sqref="C16">
    <cfRule type="expression" priority="5" dxfId="341" stopIfTrue="1">
      <formula>$H$16="a"</formula>
    </cfRule>
  </conditionalFormatting>
  <conditionalFormatting sqref="D16">
    <cfRule type="expression" priority="6" dxfId="341" stopIfTrue="1">
      <formula>$H$16="b"</formula>
    </cfRule>
  </conditionalFormatting>
  <conditionalFormatting sqref="E16">
    <cfRule type="expression" priority="7" dxfId="341" stopIfTrue="1">
      <formula>$H$16="c"</formula>
    </cfRule>
  </conditionalFormatting>
  <conditionalFormatting sqref="F16">
    <cfRule type="expression" priority="8" dxfId="341" stopIfTrue="1">
      <formula>$H$16="d"</formula>
    </cfRule>
  </conditionalFormatting>
  <conditionalFormatting sqref="G16">
    <cfRule type="expression" priority="9" dxfId="341" stopIfTrue="1">
      <formula>$H$16="e"</formula>
    </cfRule>
  </conditionalFormatting>
  <conditionalFormatting sqref="D17">
    <cfRule type="expression" priority="10" dxfId="341" stopIfTrue="1">
      <formula>$H$17="b"</formula>
    </cfRule>
  </conditionalFormatting>
  <conditionalFormatting sqref="E17">
    <cfRule type="expression" priority="11" dxfId="341" stopIfTrue="1">
      <formula>$H$17="c"</formula>
    </cfRule>
  </conditionalFormatting>
  <conditionalFormatting sqref="F17">
    <cfRule type="expression" priority="12" dxfId="342" stopIfTrue="1">
      <formula>$H$17="d"</formula>
    </cfRule>
  </conditionalFormatting>
  <conditionalFormatting sqref="C18">
    <cfRule type="expression" priority="13" dxfId="341" stopIfTrue="1">
      <formula>$H$18="a"</formula>
    </cfRule>
  </conditionalFormatting>
  <conditionalFormatting sqref="D18">
    <cfRule type="expression" priority="14" dxfId="341" stopIfTrue="1">
      <formula>$H$18="b"</formula>
    </cfRule>
  </conditionalFormatting>
  <conditionalFormatting sqref="E18">
    <cfRule type="expression" priority="15" dxfId="341" stopIfTrue="1">
      <formula>$H$18="c"</formula>
    </cfRule>
  </conditionalFormatting>
  <conditionalFormatting sqref="F18">
    <cfRule type="expression" priority="16" dxfId="341" stopIfTrue="1">
      <formula>$H$18="d"</formula>
    </cfRule>
  </conditionalFormatting>
  <conditionalFormatting sqref="G18">
    <cfRule type="expression" priority="17" dxfId="341" stopIfTrue="1">
      <formula>$H$18="e"</formula>
    </cfRule>
  </conditionalFormatting>
  <conditionalFormatting sqref="C19">
    <cfRule type="expression" priority="18" dxfId="341" stopIfTrue="1">
      <formula>$H$19="a"</formula>
    </cfRule>
  </conditionalFormatting>
  <conditionalFormatting sqref="D19">
    <cfRule type="expression" priority="19" dxfId="341" stopIfTrue="1">
      <formula>$H$19="b"</formula>
    </cfRule>
  </conditionalFormatting>
  <conditionalFormatting sqref="E19">
    <cfRule type="expression" priority="20" dxfId="341" stopIfTrue="1">
      <formula>$H$19="c"</formula>
    </cfRule>
  </conditionalFormatting>
  <conditionalFormatting sqref="F19">
    <cfRule type="expression" priority="21" dxfId="341" stopIfTrue="1">
      <formula>$H$19="d"</formula>
    </cfRule>
  </conditionalFormatting>
  <conditionalFormatting sqref="G19">
    <cfRule type="expression" priority="22" dxfId="341" stopIfTrue="1">
      <formula>$H$19="e"</formula>
    </cfRule>
  </conditionalFormatting>
  <conditionalFormatting sqref="C20">
    <cfRule type="expression" priority="23" dxfId="341" stopIfTrue="1">
      <formula>$H$20="a"</formula>
    </cfRule>
  </conditionalFormatting>
  <conditionalFormatting sqref="D20">
    <cfRule type="expression" priority="24" dxfId="341" stopIfTrue="1">
      <formula>$H$20="b"</formula>
    </cfRule>
  </conditionalFormatting>
  <conditionalFormatting sqref="E20">
    <cfRule type="expression" priority="25" dxfId="341" stopIfTrue="1">
      <formula>$H$20="c"</formula>
    </cfRule>
  </conditionalFormatting>
  <conditionalFormatting sqref="F20">
    <cfRule type="expression" priority="26" dxfId="341" stopIfTrue="1">
      <formula>$H$20="d"</formula>
    </cfRule>
  </conditionalFormatting>
  <conditionalFormatting sqref="G20">
    <cfRule type="expression" priority="27" dxfId="341" stopIfTrue="1">
      <formula>$H$20="e"</formula>
    </cfRule>
  </conditionalFormatting>
  <conditionalFormatting sqref="C21">
    <cfRule type="expression" priority="28" dxfId="341" stopIfTrue="1">
      <formula>$H$21="a"</formula>
    </cfRule>
  </conditionalFormatting>
  <conditionalFormatting sqref="D21">
    <cfRule type="expression" priority="29" dxfId="341" stopIfTrue="1">
      <formula>$H$21="b"</formula>
    </cfRule>
  </conditionalFormatting>
  <conditionalFormatting sqref="E21">
    <cfRule type="expression" priority="30" dxfId="341" stopIfTrue="1">
      <formula>$H$21="c"</formula>
    </cfRule>
  </conditionalFormatting>
  <conditionalFormatting sqref="F21">
    <cfRule type="expression" priority="31" dxfId="341" stopIfTrue="1">
      <formula>$H$21="d"</formula>
    </cfRule>
  </conditionalFormatting>
  <conditionalFormatting sqref="G21">
    <cfRule type="expression" priority="32" dxfId="341" stopIfTrue="1">
      <formula>$H$21="e"</formula>
    </cfRule>
  </conditionalFormatting>
  <conditionalFormatting sqref="C22">
    <cfRule type="expression" priority="33" dxfId="341" stopIfTrue="1">
      <formula>$H$22="a"</formula>
    </cfRule>
  </conditionalFormatting>
  <conditionalFormatting sqref="D22">
    <cfRule type="expression" priority="34" dxfId="341" stopIfTrue="1">
      <formula>$H$22="b"</formula>
    </cfRule>
  </conditionalFormatting>
  <conditionalFormatting sqref="E22">
    <cfRule type="expression" priority="35" dxfId="341" stopIfTrue="1">
      <formula>$H$22="c"</formula>
    </cfRule>
  </conditionalFormatting>
  <conditionalFormatting sqref="F22">
    <cfRule type="expression" priority="36" dxfId="341" stopIfTrue="1">
      <formula>$H$22="d"</formula>
    </cfRule>
  </conditionalFormatting>
  <conditionalFormatting sqref="G22">
    <cfRule type="expression" priority="37" dxfId="341" stopIfTrue="1">
      <formula>$H$22="e"</formula>
    </cfRule>
  </conditionalFormatting>
  <conditionalFormatting sqref="C24:D24">
    <cfRule type="cellIs" priority="38" dxfId="341" operator="between" stopIfTrue="1">
      <formula>1</formula>
      <formula>13</formula>
    </cfRule>
  </conditionalFormatting>
  <conditionalFormatting sqref="I18">
    <cfRule type="expression" priority="39" dxfId="341" stopIfTrue="1">
      <formula>$N$18="a"</formula>
    </cfRule>
  </conditionalFormatting>
  <conditionalFormatting sqref="J18">
    <cfRule type="expression" priority="40" dxfId="341" stopIfTrue="1">
      <formula>$N$18="b"</formula>
    </cfRule>
  </conditionalFormatting>
  <conditionalFormatting sqref="K18">
    <cfRule type="expression" priority="41" dxfId="341" stopIfTrue="1">
      <formula>$N$18="c"</formula>
    </cfRule>
  </conditionalFormatting>
  <conditionalFormatting sqref="L18">
    <cfRule type="expression" priority="42" dxfId="341" stopIfTrue="1">
      <formula>$N$18="d"</formula>
    </cfRule>
  </conditionalFormatting>
  <conditionalFormatting sqref="M18">
    <cfRule type="expression" priority="43" dxfId="341" stopIfTrue="1">
      <formula>$N$18="e"</formula>
    </cfRule>
  </conditionalFormatting>
  <conditionalFormatting sqref="I19">
    <cfRule type="expression" priority="44" dxfId="341" stopIfTrue="1">
      <formula>$N$19="a"</formula>
    </cfRule>
  </conditionalFormatting>
  <conditionalFormatting sqref="J19">
    <cfRule type="expression" priority="45" dxfId="341" stopIfTrue="1">
      <formula>$N$19="b"</formula>
    </cfRule>
  </conditionalFormatting>
  <conditionalFormatting sqref="K19">
    <cfRule type="expression" priority="46" dxfId="341" stopIfTrue="1">
      <formula>$N$19="c"</formula>
    </cfRule>
  </conditionalFormatting>
  <conditionalFormatting sqref="L19">
    <cfRule type="expression" priority="47" dxfId="341" stopIfTrue="1">
      <formula>$N$19="d"</formula>
    </cfRule>
  </conditionalFormatting>
  <conditionalFormatting sqref="M19">
    <cfRule type="expression" priority="48" dxfId="341" stopIfTrue="1">
      <formula>$N$19="e"</formula>
    </cfRule>
  </conditionalFormatting>
  <conditionalFormatting sqref="I25">
    <cfRule type="expression" priority="49" dxfId="341" stopIfTrue="1">
      <formula>$N$25="a"</formula>
    </cfRule>
  </conditionalFormatting>
  <conditionalFormatting sqref="J25">
    <cfRule type="expression" priority="50" dxfId="341" stopIfTrue="1">
      <formula>$N$25="b"</formula>
    </cfRule>
  </conditionalFormatting>
  <conditionalFormatting sqref="K25">
    <cfRule type="expression" priority="51" dxfId="341" stopIfTrue="1">
      <formula>$N$25="c"</formula>
    </cfRule>
  </conditionalFormatting>
  <conditionalFormatting sqref="O17">
    <cfRule type="expression" priority="52" dxfId="341" stopIfTrue="1">
      <formula>$U$17="a"</formula>
    </cfRule>
  </conditionalFormatting>
  <conditionalFormatting sqref="P17:Q17">
    <cfRule type="expression" priority="53" dxfId="341" stopIfTrue="1">
      <formula>$U$17="b"</formula>
    </cfRule>
  </conditionalFormatting>
  <conditionalFormatting sqref="R17">
    <cfRule type="expression" priority="54" dxfId="341" stopIfTrue="1">
      <formula>$U$17="c"</formula>
    </cfRule>
  </conditionalFormatting>
  <conditionalFormatting sqref="S17">
    <cfRule type="expression" priority="55" dxfId="341" stopIfTrue="1">
      <formula>$U$17="d"</formula>
    </cfRule>
  </conditionalFormatting>
  <conditionalFormatting sqref="T17">
    <cfRule type="expression" priority="56" dxfId="341" stopIfTrue="1">
      <formula>$U$17="e"</formula>
    </cfRule>
  </conditionalFormatting>
  <conditionalFormatting sqref="O21">
    <cfRule type="expression" priority="57" dxfId="341" stopIfTrue="1">
      <formula>$U$21="a"</formula>
    </cfRule>
  </conditionalFormatting>
  <conditionalFormatting sqref="P21:Q21">
    <cfRule type="expression" priority="58" dxfId="341" stopIfTrue="1">
      <formula>$U$21="b"</formula>
    </cfRule>
  </conditionalFormatting>
  <conditionalFormatting sqref="R21">
    <cfRule type="expression" priority="59" dxfId="341" stopIfTrue="1">
      <formula>$U$21="c"</formula>
    </cfRule>
  </conditionalFormatting>
  <conditionalFormatting sqref="S21">
    <cfRule type="expression" priority="60" dxfId="341" stopIfTrue="1">
      <formula>$U$21="d"</formula>
    </cfRule>
  </conditionalFormatting>
  <conditionalFormatting sqref="T21">
    <cfRule type="expression" priority="61" dxfId="341" stopIfTrue="1">
      <formula>$U$21="e"</formula>
    </cfRule>
  </conditionalFormatting>
  <conditionalFormatting sqref="O22">
    <cfRule type="expression" priority="62" dxfId="341" stopIfTrue="1">
      <formula>$U$22="a"</formula>
    </cfRule>
  </conditionalFormatting>
  <conditionalFormatting sqref="P22:Q22">
    <cfRule type="expression" priority="63" dxfId="341" stopIfTrue="1">
      <formula>$U$22="b"</formula>
    </cfRule>
  </conditionalFormatting>
  <conditionalFormatting sqref="R22">
    <cfRule type="expression" priority="64" dxfId="341" stopIfTrue="1">
      <formula>$U$22="c"</formula>
    </cfRule>
  </conditionalFormatting>
  <conditionalFormatting sqref="S22">
    <cfRule type="expression" priority="65" dxfId="341" stopIfTrue="1">
      <formula>$U$22="d"</formula>
    </cfRule>
  </conditionalFormatting>
  <conditionalFormatting sqref="T22">
    <cfRule type="expression" priority="66" dxfId="341" stopIfTrue="1">
      <formula>$U$22="e"</formula>
    </cfRule>
  </conditionalFormatting>
  <conditionalFormatting sqref="O23">
    <cfRule type="expression" priority="67" dxfId="341" stopIfTrue="1">
      <formula>$U$23="a"</formula>
    </cfRule>
  </conditionalFormatting>
  <conditionalFormatting sqref="P23:Q23">
    <cfRule type="expression" priority="68" dxfId="341" stopIfTrue="1">
      <formula>$U$23="b"</formula>
    </cfRule>
  </conditionalFormatting>
  <conditionalFormatting sqref="R23">
    <cfRule type="expression" priority="69" dxfId="341" stopIfTrue="1">
      <formula>$U$23="c"</formula>
    </cfRule>
  </conditionalFormatting>
  <conditionalFormatting sqref="S23">
    <cfRule type="expression" priority="70" dxfId="341" stopIfTrue="1">
      <formula>$U$23="d"</formula>
    </cfRule>
  </conditionalFormatting>
  <conditionalFormatting sqref="E24">
    <cfRule type="expression" priority="71" dxfId="341" stopIfTrue="1">
      <formula>$H$24=0</formula>
    </cfRule>
  </conditionalFormatting>
  <conditionalFormatting sqref="I35:N35">
    <cfRule type="expression" priority="72" dxfId="343" stopIfTrue="1">
      <formula>OR(N18="",N19="",N25="",I31="")</formula>
    </cfRule>
  </conditionalFormatting>
  <conditionalFormatting sqref="C35:H35">
    <cfRule type="expression" priority="73" dxfId="343" stopIfTrue="1">
      <formula>OR(H15="",H16="",H17="",H18="",H19="",H20="",H21="",C31="")</formula>
    </cfRule>
  </conditionalFormatting>
  <conditionalFormatting sqref="O35:U35">
    <cfRule type="expression" priority="74" dxfId="343" stopIfTrue="1">
      <formula>OR(U17="",U21="",U22="",U23="",O31="")</formula>
    </cfRule>
  </conditionalFormatting>
  <printOptions/>
  <pageMargins left="0.76" right="0.59" top="0.83" bottom="0.54" header="0.512" footer="0.512"/>
  <pageSetup fitToHeight="1" fitToWidth="1"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codeName="Sheet16">
    <pageSetUpPr fitToPage="1"/>
  </sheetPr>
  <dimension ref="A1:D18"/>
  <sheetViews>
    <sheetView zoomScalePageLayoutView="0" workbookViewId="0" topLeftCell="A1">
      <selection activeCell="B12" sqref="B12"/>
    </sheetView>
  </sheetViews>
  <sheetFormatPr defaultColWidth="9.00390625" defaultRowHeight="13.5"/>
  <cols>
    <col min="1" max="1" width="29.25390625" style="338" customWidth="1"/>
    <col min="2" max="2" width="31.125" style="338" customWidth="1"/>
    <col min="3" max="3" width="15.875" style="338" customWidth="1"/>
    <col min="4" max="4" width="15.875" style="339" customWidth="1"/>
    <col min="5" max="16384" width="9.00390625" style="338" customWidth="1"/>
  </cols>
  <sheetData>
    <row r="1" ht="35.25" customHeight="1">
      <c r="A1" s="338" t="s">
        <v>27</v>
      </c>
    </row>
    <row r="2" spans="1:4" ht="45" customHeight="1">
      <c r="A2" s="774" t="s">
        <v>706</v>
      </c>
      <c r="B2" s="774"/>
      <c r="C2" s="774"/>
      <c r="D2" s="774"/>
    </row>
    <row r="3" spans="1:4" ht="24" customHeight="1">
      <c r="A3" s="469" t="s">
        <v>373</v>
      </c>
      <c r="B3" s="527">
        <f>'評定条件入力表'!C5</f>
        <v>4231100567</v>
      </c>
      <c r="C3" s="468"/>
      <c r="D3" s="468"/>
    </row>
    <row r="4" spans="1:4" ht="24" customHeight="1" thickBot="1">
      <c r="A4" s="469" t="s">
        <v>374</v>
      </c>
      <c r="B4" s="777" t="str">
        <f>'評定条件入力表'!C6</f>
        <v>公共下水道○○○線管渠布設工事</v>
      </c>
      <c r="C4" s="777"/>
      <c r="D4" s="777"/>
    </row>
    <row r="5" spans="1:4" ht="45" customHeight="1">
      <c r="A5" s="357" t="s">
        <v>2</v>
      </c>
      <c r="B5" s="358" t="s">
        <v>3</v>
      </c>
      <c r="C5" s="775" t="s">
        <v>32</v>
      </c>
      <c r="D5" s="776"/>
    </row>
    <row r="6" spans="1:4" ht="45" customHeight="1">
      <c r="A6" s="364" t="s">
        <v>55</v>
      </c>
      <c r="B6" s="343" t="s">
        <v>56</v>
      </c>
      <c r="C6" s="524" t="e">
        <f>'細目別採点表'!L4</f>
        <v>#VALUE!</v>
      </c>
      <c r="D6" s="384" t="s">
        <v>28</v>
      </c>
    </row>
    <row r="7" spans="1:4" ht="45" customHeight="1">
      <c r="A7" s="364"/>
      <c r="B7" s="343" t="s">
        <v>59</v>
      </c>
      <c r="C7" s="524" t="e">
        <f>'細目別採点表'!L5</f>
        <v>#VALUE!</v>
      </c>
      <c r="D7" s="385" t="s">
        <v>29</v>
      </c>
    </row>
    <row r="8" spans="1:4" ht="45" customHeight="1">
      <c r="A8" s="364" t="s">
        <v>64</v>
      </c>
      <c r="B8" s="343" t="s">
        <v>65</v>
      </c>
      <c r="C8" s="524" t="e">
        <f>'細目別採点表'!L6</f>
        <v>#VALUE!</v>
      </c>
      <c r="D8" s="385" t="s">
        <v>30</v>
      </c>
    </row>
    <row r="9" spans="1:4" ht="45" customHeight="1">
      <c r="A9" s="364"/>
      <c r="B9" s="343" t="s">
        <v>73</v>
      </c>
      <c r="C9" s="524" t="e">
        <f>'細目別採点表'!L7</f>
        <v>#VALUE!</v>
      </c>
      <c r="D9" s="385" t="s">
        <v>31</v>
      </c>
    </row>
    <row r="10" spans="1:4" ht="45" customHeight="1">
      <c r="A10" s="364"/>
      <c r="B10" s="343" t="s">
        <v>83</v>
      </c>
      <c r="C10" s="524" t="e">
        <f>'細目別採点表'!L8</f>
        <v>#VALUE!</v>
      </c>
      <c r="D10" s="385" t="s">
        <v>33</v>
      </c>
    </row>
    <row r="11" spans="1:4" ht="45" customHeight="1">
      <c r="A11" s="364"/>
      <c r="B11" s="343" t="s">
        <v>94</v>
      </c>
      <c r="C11" s="524" t="e">
        <f>'細目別採点表'!L9</f>
        <v>#VALUE!</v>
      </c>
      <c r="D11" s="385" t="s">
        <v>34</v>
      </c>
    </row>
    <row r="12" spans="1:4" ht="45" customHeight="1">
      <c r="A12" s="364" t="s">
        <v>99</v>
      </c>
      <c r="B12" s="343" t="s">
        <v>100</v>
      </c>
      <c r="C12" s="524" t="e">
        <f>'細目別採点表'!L10</f>
        <v>#VALUE!</v>
      </c>
      <c r="D12" s="385" t="s">
        <v>35</v>
      </c>
    </row>
    <row r="13" spans="1:4" ht="45" customHeight="1">
      <c r="A13" s="364"/>
      <c r="B13" s="343" t="s">
        <v>109</v>
      </c>
      <c r="C13" s="524" t="e">
        <f>'細目別採点表'!L11</f>
        <v>#VALUE!</v>
      </c>
      <c r="D13" s="385" t="s">
        <v>35</v>
      </c>
    </row>
    <row r="14" spans="1:4" ht="45" customHeight="1">
      <c r="A14" s="364"/>
      <c r="B14" s="343" t="s">
        <v>110</v>
      </c>
      <c r="C14" s="524" t="e">
        <f>'細目別採点表'!L12</f>
        <v>#VALUE!</v>
      </c>
      <c r="D14" s="385" t="s">
        <v>1001</v>
      </c>
    </row>
    <row r="15" spans="1:4" ht="45" customHeight="1">
      <c r="A15" s="364" t="s">
        <v>4</v>
      </c>
      <c r="B15" s="343" t="s">
        <v>5</v>
      </c>
      <c r="C15" s="524">
        <f>'細目別採点表'!L13</f>
        <v>2.9</v>
      </c>
      <c r="D15" s="385" t="s">
        <v>36</v>
      </c>
    </row>
    <row r="16" spans="1:4" ht="45" customHeight="1">
      <c r="A16" s="364" t="s">
        <v>6</v>
      </c>
      <c r="B16" s="343" t="s">
        <v>7</v>
      </c>
      <c r="C16" s="524" t="e">
        <f>'細目別採点表'!L14</f>
        <v>#VALUE!</v>
      </c>
      <c r="D16" s="385" t="s">
        <v>37</v>
      </c>
    </row>
    <row r="17" spans="1:4" ht="45" customHeight="1">
      <c r="A17" s="364" t="s">
        <v>8</v>
      </c>
      <c r="B17" s="343"/>
      <c r="C17" s="526">
        <f>'細目別採点表'!L15</f>
        <v>0</v>
      </c>
      <c r="D17" s="359"/>
    </row>
    <row r="18" spans="1:4" ht="45" customHeight="1" thickBot="1">
      <c r="A18" s="386" t="s">
        <v>9</v>
      </c>
      <c r="B18" s="387"/>
      <c r="C18" s="525" t="e">
        <f>SUM(C6:C17)</f>
        <v>#VALUE!</v>
      </c>
      <c r="D18" s="388" t="s">
        <v>1058</v>
      </c>
    </row>
  </sheetData>
  <sheetProtection sheet="1" objects="1" scenarios="1"/>
  <mergeCells count="3">
    <mergeCell ref="A2:D2"/>
    <mergeCell ref="C5:D5"/>
    <mergeCell ref="B4:D4"/>
  </mergeCells>
  <printOptions/>
  <pageMargins left="0.75" right="0.75" top="1" bottom="1" header="0.512" footer="0.512"/>
  <pageSetup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codeName="Sheet15">
    <pageSetUpPr fitToPage="1"/>
  </sheetPr>
  <dimension ref="A1:M16"/>
  <sheetViews>
    <sheetView zoomScalePageLayoutView="0" workbookViewId="0" topLeftCell="A1">
      <selection activeCell="A1" sqref="A1:M1"/>
    </sheetView>
  </sheetViews>
  <sheetFormatPr defaultColWidth="9.00390625" defaultRowHeight="13.5"/>
  <cols>
    <col min="1" max="1" width="29.25390625" style="338" customWidth="1"/>
    <col min="2" max="2" width="21.125" style="338" customWidth="1"/>
    <col min="3" max="3" width="6.875" style="338" customWidth="1"/>
    <col min="4" max="4" width="14.25390625" style="338" customWidth="1"/>
    <col min="5" max="6" width="7.00390625" style="338" customWidth="1"/>
    <col min="7" max="7" width="14.25390625" style="339" customWidth="1"/>
    <col min="8" max="9" width="7.00390625" style="339" customWidth="1"/>
    <col min="10" max="10" width="14.25390625" style="338" customWidth="1"/>
    <col min="11" max="11" width="7.00390625" style="338" customWidth="1"/>
    <col min="12" max="13" width="13.75390625" style="338" customWidth="1"/>
    <col min="14" max="16384" width="9.00390625" style="338" customWidth="1"/>
  </cols>
  <sheetData>
    <row r="1" spans="1:13" ht="45" customHeight="1" thickBot="1">
      <c r="A1" s="779" t="s">
        <v>10</v>
      </c>
      <c r="B1" s="779"/>
      <c r="C1" s="779"/>
      <c r="D1" s="779"/>
      <c r="E1" s="779"/>
      <c r="F1" s="779"/>
      <c r="G1" s="779"/>
      <c r="H1" s="779"/>
      <c r="I1" s="779"/>
      <c r="J1" s="779"/>
      <c r="K1" s="779"/>
      <c r="L1" s="779"/>
      <c r="M1" s="779"/>
    </row>
    <row r="2" spans="1:13" ht="27" customHeight="1">
      <c r="A2" s="780" t="s">
        <v>2</v>
      </c>
      <c r="B2" s="782" t="s">
        <v>3</v>
      </c>
      <c r="C2" s="775" t="s">
        <v>25</v>
      </c>
      <c r="D2" s="788"/>
      <c r="E2" s="788"/>
      <c r="F2" s="788"/>
      <c r="G2" s="788"/>
      <c r="H2" s="788"/>
      <c r="I2" s="788"/>
      <c r="J2" s="788"/>
      <c r="K2" s="788"/>
      <c r="L2" s="365"/>
      <c r="M2" s="776"/>
    </row>
    <row r="3" spans="1:13" ht="27" customHeight="1">
      <c r="A3" s="781"/>
      <c r="B3" s="783"/>
      <c r="C3" s="785" t="s">
        <v>484</v>
      </c>
      <c r="D3" s="786"/>
      <c r="E3" s="787"/>
      <c r="F3" s="351"/>
      <c r="G3" s="351" t="s">
        <v>40</v>
      </c>
      <c r="H3" s="350"/>
      <c r="I3" s="351"/>
      <c r="J3" s="351" t="s">
        <v>485</v>
      </c>
      <c r="K3" s="351"/>
      <c r="L3" s="366"/>
      <c r="M3" s="784"/>
    </row>
    <row r="4" spans="1:13" ht="27" customHeight="1">
      <c r="A4" s="360" t="s">
        <v>55</v>
      </c>
      <c r="B4" s="343" t="s">
        <v>56</v>
      </c>
      <c r="C4" s="346">
        <f>'工事成績採点表'!AA15</f>
      </c>
      <c r="D4" s="345" t="s">
        <v>11</v>
      </c>
      <c r="E4" s="341" t="e">
        <f>C4*0.4+2.9</f>
        <v>#VALUE!</v>
      </c>
      <c r="F4" s="348"/>
      <c r="G4" s="352"/>
      <c r="H4" s="353"/>
      <c r="I4" s="352"/>
      <c r="J4" s="354"/>
      <c r="K4" s="354"/>
      <c r="L4" s="528" t="e">
        <f>E4</f>
        <v>#VALUE!</v>
      </c>
      <c r="M4" s="361" t="s">
        <v>15</v>
      </c>
    </row>
    <row r="5" spans="1:13" ht="27" customHeight="1">
      <c r="A5" s="362"/>
      <c r="B5" s="343" t="s">
        <v>59</v>
      </c>
      <c r="C5" s="346">
        <f>'工事成績採点表'!AA16</f>
      </c>
      <c r="D5" s="345" t="s">
        <v>11</v>
      </c>
      <c r="E5" s="341" t="e">
        <f aca="true" t="shared" si="0" ref="E5:E11">C5*0.4+2.9</f>
        <v>#VALUE!</v>
      </c>
      <c r="F5" s="348"/>
      <c r="G5" s="352"/>
      <c r="H5" s="353"/>
      <c r="I5" s="352"/>
      <c r="J5" s="354"/>
      <c r="K5" s="354"/>
      <c r="L5" s="528" t="e">
        <f>E5</f>
        <v>#VALUE!</v>
      </c>
      <c r="M5" s="361" t="s">
        <v>16</v>
      </c>
    </row>
    <row r="6" spans="1:13" ht="27" customHeight="1">
      <c r="A6" s="360" t="s">
        <v>64</v>
      </c>
      <c r="B6" s="343" t="s">
        <v>65</v>
      </c>
      <c r="C6" s="344">
        <f>'工事成績採点表'!AA17</f>
      </c>
      <c r="D6" s="345" t="s">
        <v>11</v>
      </c>
      <c r="E6" s="341" t="e">
        <f t="shared" si="0"/>
        <v>#VALUE!</v>
      </c>
      <c r="F6" s="348"/>
      <c r="G6" s="352"/>
      <c r="H6" s="353"/>
      <c r="I6" s="409">
        <f>'工事成績採点表'!AC17</f>
      </c>
      <c r="J6" s="345" t="s">
        <v>14</v>
      </c>
      <c r="K6" s="340" t="e">
        <f>I6*0.4+6.5</f>
        <v>#VALUE!</v>
      </c>
      <c r="L6" s="529" t="e">
        <f>E6+K6</f>
        <v>#VALUE!</v>
      </c>
      <c r="M6" s="361" t="s">
        <v>17</v>
      </c>
    </row>
    <row r="7" spans="1:13" ht="27" customHeight="1">
      <c r="A7" s="363"/>
      <c r="B7" s="343" t="s">
        <v>73</v>
      </c>
      <c r="C7" s="344">
        <f>'工事成績採点表'!AA18</f>
      </c>
      <c r="D7" s="345" t="s">
        <v>11</v>
      </c>
      <c r="E7" s="341" t="e">
        <f t="shared" si="0"/>
        <v>#VALUE!</v>
      </c>
      <c r="F7" s="340">
        <f>'工事成績採点表'!AB18</f>
      </c>
      <c r="G7" s="345" t="s">
        <v>12</v>
      </c>
      <c r="H7" s="341" t="e">
        <f>F7*0.2+4.3</f>
        <v>#VALUE!</v>
      </c>
      <c r="I7" s="348"/>
      <c r="J7" s="356"/>
      <c r="K7" s="354"/>
      <c r="L7" s="528" t="e">
        <f>E7+H7</f>
        <v>#VALUE!</v>
      </c>
      <c r="M7" s="361" t="s">
        <v>18</v>
      </c>
    </row>
    <row r="8" spans="1:13" ht="27" customHeight="1">
      <c r="A8" s="363"/>
      <c r="B8" s="343" t="s">
        <v>83</v>
      </c>
      <c r="C8" s="344">
        <f>'工事成績採点表'!AA19</f>
      </c>
      <c r="D8" s="345" t="s">
        <v>11</v>
      </c>
      <c r="E8" s="341" t="e">
        <f t="shared" si="0"/>
        <v>#VALUE!</v>
      </c>
      <c r="F8" s="340">
        <f>'工事成績採点表'!AB19</f>
      </c>
      <c r="G8" s="345" t="s">
        <v>12</v>
      </c>
      <c r="H8" s="341" t="e">
        <f>F8*0.2+4.3</f>
        <v>#VALUE!</v>
      </c>
      <c r="I8" s="348"/>
      <c r="J8" s="356"/>
      <c r="K8" s="354"/>
      <c r="L8" s="528" t="e">
        <f>E8+H8</f>
        <v>#VALUE!</v>
      </c>
      <c r="M8" s="361" t="s">
        <v>19</v>
      </c>
    </row>
    <row r="9" spans="1:13" ht="27" customHeight="1">
      <c r="A9" s="362"/>
      <c r="B9" s="343" t="s">
        <v>94</v>
      </c>
      <c r="C9" s="344">
        <f>'工事成績採点表'!AA20</f>
      </c>
      <c r="D9" s="345" t="s">
        <v>11</v>
      </c>
      <c r="E9" s="341" t="e">
        <f t="shared" si="0"/>
        <v>#VALUE!</v>
      </c>
      <c r="F9" s="348"/>
      <c r="G9" s="352"/>
      <c r="H9" s="353"/>
      <c r="I9" s="355"/>
      <c r="J9" s="356"/>
      <c r="K9" s="354"/>
      <c r="L9" s="528" t="e">
        <f>E9</f>
        <v>#VALUE!</v>
      </c>
      <c r="M9" s="361" t="s">
        <v>20</v>
      </c>
    </row>
    <row r="10" spans="1:13" ht="27" customHeight="1">
      <c r="A10" s="360" t="s">
        <v>99</v>
      </c>
      <c r="B10" s="343" t="s">
        <v>100</v>
      </c>
      <c r="C10" s="344">
        <f>'工事成績採点表'!AA21</f>
      </c>
      <c r="D10" s="345" t="s">
        <v>11</v>
      </c>
      <c r="E10" s="341" t="e">
        <f t="shared" si="0"/>
        <v>#VALUE!</v>
      </c>
      <c r="F10" s="348"/>
      <c r="G10" s="352"/>
      <c r="H10" s="353"/>
      <c r="I10" s="410">
        <f>'工事成績採点表'!AC21</f>
      </c>
      <c r="J10" s="345" t="s">
        <v>14</v>
      </c>
      <c r="K10" s="340" t="e">
        <f>I10*0.4+6.5</f>
        <v>#VALUE!</v>
      </c>
      <c r="L10" s="529" t="e">
        <f>E10+K10</f>
        <v>#VALUE!</v>
      </c>
      <c r="M10" s="361" t="s">
        <v>21</v>
      </c>
    </row>
    <row r="11" spans="1:13" ht="27" customHeight="1">
      <c r="A11" s="363"/>
      <c r="B11" s="343" t="s">
        <v>109</v>
      </c>
      <c r="C11" s="344">
        <f>'工事成績採点表'!AA22</f>
      </c>
      <c r="D11" s="345" t="s">
        <v>11</v>
      </c>
      <c r="E11" s="341" t="e">
        <f t="shared" si="0"/>
        <v>#VALUE!</v>
      </c>
      <c r="F11" s="348"/>
      <c r="G11" s="352"/>
      <c r="H11" s="353"/>
      <c r="I11" s="410">
        <f>'工事成績採点表'!AC22</f>
      </c>
      <c r="J11" s="345" t="s">
        <v>14</v>
      </c>
      <c r="K11" s="340" t="e">
        <f>I11*0.4+6.5</f>
        <v>#VALUE!</v>
      </c>
      <c r="L11" s="529" t="e">
        <f>E11+K11</f>
        <v>#VALUE!</v>
      </c>
      <c r="M11" s="361" t="s">
        <v>21</v>
      </c>
    </row>
    <row r="12" spans="1:13" ht="27" customHeight="1">
      <c r="A12" s="362"/>
      <c r="B12" s="343" t="s">
        <v>110</v>
      </c>
      <c r="C12" s="347"/>
      <c r="D12" s="348"/>
      <c r="E12" s="349"/>
      <c r="F12" s="348"/>
      <c r="G12" s="352"/>
      <c r="H12" s="353"/>
      <c r="I12" s="410">
        <f>'工事成績採点表'!AC23</f>
      </c>
      <c r="J12" s="345" t="s">
        <v>14</v>
      </c>
      <c r="K12" s="340" t="e">
        <f>I12*0.4+6.5</f>
        <v>#VALUE!</v>
      </c>
      <c r="L12" s="529" t="e">
        <f>K12</f>
        <v>#VALUE!</v>
      </c>
      <c r="M12" s="361" t="s">
        <v>1000</v>
      </c>
    </row>
    <row r="13" spans="1:13" ht="27" customHeight="1">
      <c r="A13" s="364" t="s">
        <v>4</v>
      </c>
      <c r="B13" s="343" t="s">
        <v>5</v>
      </c>
      <c r="C13" s="346">
        <f>'工事成績採点表'!AA24</f>
        <v>0</v>
      </c>
      <c r="D13" s="345" t="s">
        <v>11</v>
      </c>
      <c r="E13" s="341">
        <f>C13*0.4+2.9</f>
        <v>2.9</v>
      </c>
      <c r="F13" s="348"/>
      <c r="G13" s="352"/>
      <c r="H13" s="353"/>
      <c r="I13" s="355"/>
      <c r="J13" s="354"/>
      <c r="K13" s="354"/>
      <c r="L13" s="528">
        <f>E13</f>
        <v>2.9</v>
      </c>
      <c r="M13" s="361" t="s">
        <v>22</v>
      </c>
    </row>
    <row r="14" spans="1:13" ht="27" customHeight="1">
      <c r="A14" s="364" t="s">
        <v>6</v>
      </c>
      <c r="B14" s="343" t="s">
        <v>7</v>
      </c>
      <c r="C14" s="347"/>
      <c r="D14" s="348"/>
      <c r="E14" s="349"/>
      <c r="F14" s="340">
        <f>'工事成績採点表'!AB25</f>
      </c>
      <c r="G14" s="345" t="s">
        <v>12</v>
      </c>
      <c r="H14" s="341" t="e">
        <f>F14*0.2+4.3</f>
        <v>#VALUE!</v>
      </c>
      <c r="I14" s="348"/>
      <c r="J14" s="354"/>
      <c r="K14" s="354"/>
      <c r="L14" s="528" t="e">
        <f>H14</f>
        <v>#VALUE!</v>
      </c>
      <c r="M14" s="361" t="s">
        <v>23</v>
      </c>
    </row>
    <row r="15" spans="1:13" ht="27" customHeight="1" thickBot="1">
      <c r="A15" s="360" t="s">
        <v>8</v>
      </c>
      <c r="B15" s="342"/>
      <c r="C15" s="368"/>
      <c r="D15" s="369"/>
      <c r="E15" s="370"/>
      <c r="F15" s="371">
        <f>'工事成績採点表'!K29</f>
        <v>0</v>
      </c>
      <c r="G15" s="372" t="s">
        <v>13</v>
      </c>
      <c r="H15" s="373">
        <f>F15</f>
        <v>0</v>
      </c>
      <c r="I15" s="374"/>
      <c r="J15" s="375"/>
      <c r="K15" s="375"/>
      <c r="L15" s="530">
        <f>H15</f>
        <v>0</v>
      </c>
      <c r="M15" s="376"/>
    </row>
    <row r="16" spans="1:13" ht="27" customHeight="1" thickBot="1">
      <c r="A16" s="377"/>
      <c r="B16" s="378"/>
      <c r="C16" s="379"/>
      <c r="D16" s="380"/>
      <c r="E16" s="380"/>
      <c r="F16" s="381"/>
      <c r="G16" s="382"/>
      <c r="H16" s="381"/>
      <c r="I16" s="383"/>
      <c r="J16" s="778" t="s">
        <v>26</v>
      </c>
      <c r="K16" s="778"/>
      <c r="L16" s="531" t="e">
        <f>SUM(L4:L15)</f>
        <v>#VALUE!</v>
      </c>
      <c r="M16" s="367" t="s">
        <v>24</v>
      </c>
    </row>
  </sheetData>
  <sheetProtection sheet="1" objects="1" scenarios="1"/>
  <mergeCells count="7">
    <mergeCell ref="J16:K16"/>
    <mergeCell ref="A1:M1"/>
    <mergeCell ref="A2:A3"/>
    <mergeCell ref="B2:B3"/>
    <mergeCell ref="M2:M3"/>
    <mergeCell ref="C3:E3"/>
    <mergeCell ref="C2:K2"/>
  </mergeCells>
  <printOptions/>
  <pageMargins left="0.75" right="0.75" top="1" bottom="1" header="0.512" footer="0.512"/>
  <pageSetup fitToHeight="1" fitToWidth="1"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sheetPr codeName="Sheet1">
    <pageSetUpPr fitToPage="1"/>
  </sheetPr>
  <dimension ref="A1:J61"/>
  <sheetViews>
    <sheetView zoomScale="65" zoomScaleNormal="65" zoomScalePageLayoutView="0" workbookViewId="0" topLeftCell="A1">
      <selection activeCell="C6" sqref="C6"/>
    </sheetView>
  </sheetViews>
  <sheetFormatPr defaultColWidth="9.00390625" defaultRowHeight="13.5"/>
  <cols>
    <col min="1" max="1" width="11.625" style="0" customWidth="1"/>
    <col min="2" max="2" width="17.75390625" style="0" customWidth="1"/>
    <col min="3" max="3" width="5.375" style="0" customWidth="1"/>
    <col min="4" max="6" width="27.625" style="0" customWidth="1"/>
    <col min="7" max="8" width="14.125" style="0" customWidth="1"/>
    <col min="9" max="9" width="5.375" style="0" customWidth="1"/>
    <col min="10" max="10" width="27.625" style="0" customWidth="1"/>
    <col min="11" max="11" width="4.125" style="0" customWidth="1"/>
  </cols>
  <sheetData>
    <row r="1" spans="1:5" ht="17.25">
      <c r="A1" t="s">
        <v>559</v>
      </c>
      <c r="D1" s="337" t="s">
        <v>126</v>
      </c>
      <c r="E1" s="337"/>
    </row>
    <row r="2" spans="1:10" ht="14.25" thickBot="1">
      <c r="A2" s="336" t="s">
        <v>649</v>
      </c>
      <c r="J2" t="s">
        <v>127</v>
      </c>
    </row>
    <row r="3" spans="1:10" ht="13.5">
      <c r="A3" s="64" t="s">
        <v>128</v>
      </c>
      <c r="B3" s="68" t="s">
        <v>129</v>
      </c>
      <c r="C3" s="789" t="s">
        <v>763</v>
      </c>
      <c r="D3" s="323"/>
      <c r="E3" s="58" t="s">
        <v>131</v>
      </c>
      <c r="F3" s="81" t="s">
        <v>132</v>
      </c>
      <c r="G3" s="801" t="s">
        <v>133</v>
      </c>
      <c r="H3" s="808"/>
      <c r="I3" s="791" t="s">
        <v>763</v>
      </c>
      <c r="J3" s="82" t="s">
        <v>134</v>
      </c>
    </row>
    <row r="4" spans="1:10" ht="13.5">
      <c r="A4" s="65" t="s">
        <v>765</v>
      </c>
      <c r="B4" s="69" t="s">
        <v>766</v>
      </c>
      <c r="C4" s="790"/>
      <c r="D4" s="83" t="s">
        <v>135</v>
      </c>
      <c r="E4" s="13" t="s">
        <v>136</v>
      </c>
      <c r="F4" s="12" t="s">
        <v>137</v>
      </c>
      <c r="G4" s="795" t="s">
        <v>144</v>
      </c>
      <c r="H4" s="796"/>
      <c r="I4" s="792"/>
      <c r="J4" s="84" t="s">
        <v>145</v>
      </c>
    </row>
    <row r="5" spans="1:10" ht="13.5">
      <c r="A5" s="66"/>
      <c r="B5" s="70"/>
      <c r="C5" s="71"/>
      <c r="D5" s="85" t="s">
        <v>146</v>
      </c>
      <c r="E5" s="18"/>
      <c r="F5" s="18"/>
      <c r="G5" s="18"/>
      <c r="H5" s="41"/>
      <c r="I5" s="40"/>
      <c r="J5" s="86"/>
    </row>
    <row r="6" spans="1:10" ht="13.5">
      <c r="A6" s="66"/>
      <c r="B6" s="72" t="s">
        <v>204</v>
      </c>
      <c r="C6" s="471"/>
      <c r="D6" s="87" t="s">
        <v>1033</v>
      </c>
      <c r="E6" s="20"/>
      <c r="F6" s="20"/>
      <c r="G6" s="20"/>
      <c r="H6" s="20"/>
      <c r="I6" s="473"/>
      <c r="J6" s="807" t="s">
        <v>882</v>
      </c>
    </row>
    <row r="7" spans="1:10" ht="13.5">
      <c r="A7" s="66"/>
      <c r="B7" s="72"/>
      <c r="C7" s="471"/>
      <c r="D7" s="87" t="s">
        <v>1035</v>
      </c>
      <c r="E7" s="20"/>
      <c r="F7" s="20"/>
      <c r="G7" s="20"/>
      <c r="H7" s="20"/>
      <c r="I7" s="63"/>
      <c r="J7" s="807"/>
    </row>
    <row r="8" spans="1:10" ht="13.5" customHeight="1">
      <c r="A8" s="66"/>
      <c r="B8" s="72" t="s">
        <v>614</v>
      </c>
      <c r="C8" s="472"/>
      <c r="D8" s="799" t="s">
        <v>770</v>
      </c>
      <c r="E8" s="800"/>
      <c r="F8" s="800"/>
      <c r="G8" s="800"/>
      <c r="H8" s="20"/>
      <c r="I8" s="63"/>
      <c r="J8" s="88"/>
    </row>
    <row r="9" spans="1:10" ht="13.5">
      <c r="A9" s="66"/>
      <c r="B9" s="72" t="s">
        <v>204</v>
      </c>
      <c r="C9" s="471"/>
      <c r="D9" s="89" t="s">
        <v>147</v>
      </c>
      <c r="E9" s="22"/>
      <c r="F9" s="22"/>
      <c r="G9" s="22"/>
      <c r="H9" s="22"/>
      <c r="I9" s="474"/>
      <c r="J9" s="806" t="s">
        <v>881</v>
      </c>
    </row>
    <row r="10" spans="1:10" ht="13.5" customHeight="1">
      <c r="A10" s="66"/>
      <c r="B10" s="72" t="s">
        <v>614</v>
      </c>
      <c r="C10" s="472"/>
      <c r="D10" s="809" t="s">
        <v>769</v>
      </c>
      <c r="E10" s="810"/>
      <c r="F10" s="810"/>
      <c r="G10" s="810"/>
      <c r="H10" s="811"/>
      <c r="I10" s="63"/>
      <c r="J10" s="806"/>
    </row>
    <row r="11" spans="1:10" ht="13.5" customHeight="1">
      <c r="A11" s="66"/>
      <c r="B11" s="72"/>
      <c r="C11" s="393"/>
      <c r="D11" s="809"/>
      <c r="E11" s="810"/>
      <c r="F11" s="810"/>
      <c r="G11" s="810"/>
      <c r="H11" s="811"/>
      <c r="I11" s="63"/>
      <c r="J11" s="389"/>
    </row>
    <row r="12" spans="1:10" ht="14.25" thickBot="1">
      <c r="A12" s="66"/>
      <c r="B12" s="72" t="s">
        <v>614</v>
      </c>
      <c r="C12" s="471"/>
      <c r="D12" s="87" t="s">
        <v>148</v>
      </c>
      <c r="E12" s="20"/>
      <c r="F12" s="20"/>
      <c r="G12" s="20"/>
      <c r="H12" s="20"/>
      <c r="I12" s="63"/>
      <c r="J12" s="88"/>
    </row>
    <row r="13" spans="1:10" ht="15" thickBot="1" thickTop="1">
      <c r="A13" s="66"/>
      <c r="B13" s="72" t="s">
        <v>614</v>
      </c>
      <c r="C13" s="471"/>
      <c r="D13" s="90" t="s">
        <v>173</v>
      </c>
      <c r="E13" s="20"/>
      <c r="F13" s="20"/>
      <c r="G13" s="20"/>
      <c r="H13" s="20"/>
      <c r="I13" s="63"/>
      <c r="J13" s="429" t="s">
        <v>771</v>
      </c>
    </row>
    <row r="14" spans="1:10" ht="14.25" thickTop="1">
      <c r="A14" s="66"/>
      <c r="B14" s="72" t="s">
        <v>614</v>
      </c>
      <c r="C14" s="471"/>
      <c r="D14" s="89" t="s">
        <v>174</v>
      </c>
      <c r="E14" s="20"/>
      <c r="F14" s="20"/>
      <c r="G14" s="20"/>
      <c r="H14" s="20"/>
      <c r="I14" s="63"/>
      <c r="J14" s="88"/>
    </row>
    <row r="15" spans="1:10" ht="13.5">
      <c r="A15" s="66"/>
      <c r="B15" s="70"/>
      <c r="C15" s="471"/>
      <c r="D15" s="803" t="s">
        <v>767</v>
      </c>
      <c r="E15" s="804"/>
      <c r="F15" s="804"/>
      <c r="G15" s="804"/>
      <c r="H15" s="805"/>
      <c r="I15" s="40"/>
      <c r="J15" s="86"/>
    </row>
    <row r="16" spans="1:10" ht="14.25" thickBot="1">
      <c r="A16" s="66"/>
      <c r="B16" s="70"/>
      <c r="C16" s="73"/>
      <c r="D16" s="85"/>
      <c r="E16" s="18"/>
      <c r="F16" s="18"/>
      <c r="G16" s="18"/>
      <c r="H16" s="18"/>
      <c r="I16" s="40"/>
      <c r="J16" s="86"/>
    </row>
    <row r="17" spans="1:10" ht="14.25" thickTop="1">
      <c r="A17" s="66"/>
      <c r="B17" s="74" t="s">
        <v>823</v>
      </c>
      <c r="C17" s="75">
        <f>IF(AND(C18="",COUNTIF(C6:C15,"○")=0),"",COUNTIF(C6:C15,"○"))</f>
      </c>
      <c r="D17" s="145" t="s">
        <v>175</v>
      </c>
      <c r="E17" s="143"/>
      <c r="F17" s="18"/>
      <c r="G17" s="18"/>
      <c r="H17" s="18"/>
      <c r="I17" s="40"/>
      <c r="J17" s="86"/>
    </row>
    <row r="18" spans="1:10" ht="13.5">
      <c r="A18" s="66"/>
      <c r="B18" s="74" t="s">
        <v>824</v>
      </c>
      <c r="C18" s="75">
        <f>IF(COUNTIF(C6:C15,"×")=0,"",COUNTIF(C6:C15,"×"))</f>
      </c>
      <c r="D18" s="91" t="s">
        <v>176</v>
      </c>
      <c r="E18" s="146"/>
      <c r="F18" s="18"/>
      <c r="G18" s="18"/>
      <c r="H18" s="18"/>
      <c r="I18" s="40"/>
      <c r="J18" s="86"/>
    </row>
    <row r="19" spans="1:10" ht="14.25" thickBot="1">
      <c r="A19" s="66"/>
      <c r="B19" s="74" t="s">
        <v>825</v>
      </c>
      <c r="C19" s="75"/>
      <c r="D19" s="402" t="s">
        <v>177</v>
      </c>
      <c r="E19" s="147"/>
      <c r="F19" s="18"/>
      <c r="G19" s="18"/>
      <c r="H19" s="18"/>
      <c r="I19" s="40"/>
      <c r="J19" s="86"/>
    </row>
    <row r="20" spans="1:10" ht="15" thickBot="1" thickTop="1">
      <c r="A20" s="66"/>
      <c r="B20" s="70"/>
      <c r="C20" s="76"/>
      <c r="D20" s="91"/>
      <c r="E20" s="18"/>
      <c r="F20" s="18"/>
      <c r="G20" s="18"/>
      <c r="H20" s="18"/>
      <c r="I20" s="40"/>
      <c r="J20" s="86"/>
    </row>
    <row r="21" spans="1:10" ht="14.25" thickTop="1">
      <c r="A21" s="66"/>
      <c r="B21" s="74" t="s">
        <v>826</v>
      </c>
      <c r="C21" s="75">
        <f>C17</f>
      </c>
      <c r="D21" s="145" t="s">
        <v>829</v>
      </c>
      <c r="E21" s="144"/>
      <c r="F21" s="143"/>
      <c r="G21" s="18"/>
      <c r="H21" s="18"/>
      <c r="I21" s="40"/>
      <c r="J21" s="86"/>
    </row>
    <row r="22" spans="1:10" ht="13.5">
      <c r="A22" s="66"/>
      <c r="B22" s="74" t="s">
        <v>827</v>
      </c>
      <c r="C22" s="75">
        <f>IF(SUM(C17:C18)=0,"",SUM(C17:C18))</f>
      </c>
      <c r="D22" s="92" t="s">
        <v>633</v>
      </c>
      <c r="E22" s="18"/>
      <c r="F22" s="146"/>
      <c r="G22" s="18"/>
      <c r="H22" s="18"/>
      <c r="I22" s="40"/>
      <c r="J22" s="86"/>
    </row>
    <row r="23" spans="1:10" ht="13.5">
      <c r="A23" s="66"/>
      <c r="B23" s="74" t="s">
        <v>828</v>
      </c>
      <c r="C23" s="77">
        <f>IF(ISERROR(C21/C22)=TRUE,"",ROUNDDOWN(C21/C22,2))</f>
      </c>
      <c r="D23" s="92" t="s">
        <v>830</v>
      </c>
      <c r="E23" s="18"/>
      <c r="F23" s="146"/>
      <c r="G23" s="18"/>
      <c r="H23" s="18"/>
      <c r="I23" s="40"/>
      <c r="J23" s="86"/>
    </row>
    <row r="24" spans="1:10" ht="14.25" thickBot="1">
      <c r="A24" s="66"/>
      <c r="B24" s="74" t="s">
        <v>631</v>
      </c>
      <c r="C24" s="185">
        <f>IF(OR(I6="○",I9="○"),"e",IF(C23="","",IF(C22&lt;=2,"c",IF(C23&lt;=0.6,"d",IF(C23&lt;0.8,"c",IF(C23&gt;=0.8,"b",""))))))</f>
      </c>
      <c r="D24" s="148" t="s">
        <v>632</v>
      </c>
      <c r="E24" s="149"/>
      <c r="F24" s="147"/>
      <c r="G24" s="18"/>
      <c r="H24" s="18"/>
      <c r="I24" s="40"/>
      <c r="J24" s="86"/>
    </row>
    <row r="25" spans="1:10" ht="15" thickBot="1" thickTop="1">
      <c r="A25" s="66"/>
      <c r="B25" s="78"/>
      <c r="C25" s="79"/>
      <c r="D25" s="93"/>
      <c r="E25" s="94"/>
      <c r="F25" s="94"/>
      <c r="G25" s="94"/>
      <c r="H25" s="94"/>
      <c r="I25" s="95"/>
      <c r="J25" s="96"/>
    </row>
    <row r="26" spans="1:10" ht="13.5">
      <c r="A26" s="66"/>
      <c r="B26" s="97" t="s">
        <v>831</v>
      </c>
      <c r="C26" s="789" t="s">
        <v>763</v>
      </c>
      <c r="D26" s="80" t="s">
        <v>839</v>
      </c>
      <c r="E26" s="58" t="s">
        <v>179</v>
      </c>
      <c r="F26" s="81" t="s">
        <v>180</v>
      </c>
      <c r="G26" s="801" t="s">
        <v>181</v>
      </c>
      <c r="H26" s="802"/>
      <c r="I26" s="793" t="s">
        <v>763</v>
      </c>
      <c r="J26" s="82" t="s">
        <v>182</v>
      </c>
    </row>
    <row r="27" spans="1:10" ht="13.5" customHeight="1">
      <c r="A27" s="66"/>
      <c r="B27" s="98" t="s">
        <v>832</v>
      </c>
      <c r="C27" s="790"/>
      <c r="D27" s="105" t="s">
        <v>183</v>
      </c>
      <c r="E27" s="56" t="s">
        <v>185</v>
      </c>
      <c r="F27" s="47" t="s">
        <v>186</v>
      </c>
      <c r="G27" s="797" t="s">
        <v>187</v>
      </c>
      <c r="H27" s="798"/>
      <c r="I27" s="794"/>
      <c r="J27" s="102" t="s">
        <v>188</v>
      </c>
    </row>
    <row r="28" spans="1:10" ht="13.5">
      <c r="A28" s="66"/>
      <c r="B28" s="70"/>
      <c r="C28" s="99"/>
      <c r="D28" s="85" t="s">
        <v>146</v>
      </c>
      <c r="E28" s="18"/>
      <c r="F28" s="18"/>
      <c r="G28" s="41"/>
      <c r="H28" s="18"/>
      <c r="I28" s="40"/>
      <c r="J28" s="86"/>
    </row>
    <row r="29" spans="1:10" ht="13.5">
      <c r="A29" s="66"/>
      <c r="B29" s="72" t="s">
        <v>614</v>
      </c>
      <c r="C29" s="471"/>
      <c r="D29" s="85" t="s">
        <v>189</v>
      </c>
      <c r="E29" s="18"/>
      <c r="F29" s="18"/>
      <c r="G29" s="18"/>
      <c r="H29" s="18"/>
      <c r="I29" s="473"/>
      <c r="J29" s="807" t="s">
        <v>883</v>
      </c>
    </row>
    <row r="30" spans="1:10" ht="13.5">
      <c r="A30" s="66"/>
      <c r="B30" s="72" t="s">
        <v>614</v>
      </c>
      <c r="C30" s="471"/>
      <c r="D30" s="85" t="s">
        <v>190</v>
      </c>
      <c r="E30" s="18"/>
      <c r="F30" s="18"/>
      <c r="G30" s="18"/>
      <c r="H30" s="18"/>
      <c r="I30" s="40"/>
      <c r="J30" s="807"/>
    </row>
    <row r="31" spans="1:10" ht="13.5">
      <c r="A31" s="66"/>
      <c r="B31" s="72" t="s">
        <v>614</v>
      </c>
      <c r="C31" s="471"/>
      <c r="D31" s="85" t="s">
        <v>191</v>
      </c>
      <c r="E31" s="18"/>
      <c r="F31" s="18"/>
      <c r="G31" s="18"/>
      <c r="H31" s="18"/>
      <c r="I31" s="40"/>
      <c r="J31" s="807"/>
    </row>
    <row r="32" spans="1:10" ht="14.25" thickBot="1">
      <c r="A32" s="66"/>
      <c r="B32" s="72" t="s">
        <v>614</v>
      </c>
      <c r="C32" s="471"/>
      <c r="D32" s="85" t="s">
        <v>646</v>
      </c>
      <c r="E32" s="18"/>
      <c r="F32" s="18"/>
      <c r="G32" s="18"/>
      <c r="H32" s="18"/>
      <c r="I32" s="40"/>
      <c r="J32" s="86"/>
    </row>
    <row r="33" spans="1:10" ht="15" thickBot="1" thickTop="1">
      <c r="A33" s="66"/>
      <c r="B33" s="72" t="s">
        <v>614</v>
      </c>
      <c r="C33" s="471"/>
      <c r="D33" s="85" t="s">
        <v>192</v>
      </c>
      <c r="E33" s="18"/>
      <c r="F33" s="18"/>
      <c r="G33" s="18"/>
      <c r="H33" s="18"/>
      <c r="I33" s="40"/>
      <c r="J33" s="162" t="s">
        <v>771</v>
      </c>
    </row>
    <row r="34" spans="1:10" ht="14.25" thickTop="1">
      <c r="A34" s="66"/>
      <c r="B34" s="72" t="s">
        <v>614</v>
      </c>
      <c r="C34" s="471"/>
      <c r="D34" s="85" t="s">
        <v>193</v>
      </c>
      <c r="E34" s="18"/>
      <c r="F34" s="18"/>
      <c r="G34" s="18"/>
      <c r="H34" s="18"/>
      <c r="I34" s="40"/>
      <c r="J34" s="86"/>
    </row>
    <row r="35" spans="1:10" ht="13.5">
      <c r="A35" s="66"/>
      <c r="B35" s="72" t="s">
        <v>614</v>
      </c>
      <c r="C35" s="471"/>
      <c r="D35" s="85" t="s">
        <v>197</v>
      </c>
      <c r="E35" s="18"/>
      <c r="F35" s="18"/>
      <c r="G35" s="18"/>
      <c r="H35" s="18"/>
      <c r="I35" s="40"/>
      <c r="J35" s="86"/>
    </row>
    <row r="36" spans="1:10" ht="13.5">
      <c r="A36" s="66"/>
      <c r="B36" s="72" t="s">
        <v>204</v>
      </c>
      <c r="C36" s="471"/>
      <c r="D36" s="85" t="s">
        <v>198</v>
      </c>
      <c r="E36" s="18"/>
      <c r="F36" s="18"/>
      <c r="G36" s="18"/>
      <c r="H36" s="18"/>
      <c r="I36" s="40"/>
      <c r="J36" s="86"/>
    </row>
    <row r="37" spans="1:10" ht="13.5">
      <c r="A37" s="66"/>
      <c r="B37" s="72" t="s">
        <v>614</v>
      </c>
      <c r="C37" s="471"/>
      <c r="D37" s="85" t="s">
        <v>199</v>
      </c>
      <c r="E37" s="18"/>
      <c r="F37" s="18"/>
      <c r="G37" s="18"/>
      <c r="H37" s="18"/>
      <c r="I37" s="40"/>
      <c r="J37" s="86"/>
    </row>
    <row r="38" spans="1:10" ht="13.5">
      <c r="A38" s="66"/>
      <c r="B38" s="72"/>
      <c r="C38" s="471"/>
      <c r="D38" s="85" t="s">
        <v>200</v>
      </c>
      <c r="E38" s="18"/>
      <c r="F38" s="18"/>
      <c r="G38" s="18"/>
      <c r="H38" s="18"/>
      <c r="I38" s="40"/>
      <c r="J38" s="86"/>
    </row>
    <row r="39" spans="1:10" ht="13.5">
      <c r="A39" s="66"/>
      <c r="B39" s="72"/>
      <c r="C39" s="471"/>
      <c r="D39" s="85" t="s">
        <v>201</v>
      </c>
      <c r="E39" s="18"/>
      <c r="F39" s="18"/>
      <c r="G39" s="18"/>
      <c r="H39" s="18"/>
      <c r="I39" s="40"/>
      <c r="J39" s="86"/>
    </row>
    <row r="40" spans="1:10" ht="13.5">
      <c r="A40" s="66"/>
      <c r="B40" s="72"/>
      <c r="C40" s="471"/>
      <c r="D40" s="104" t="s">
        <v>202</v>
      </c>
      <c r="E40" s="18"/>
      <c r="F40" s="18"/>
      <c r="G40" s="18"/>
      <c r="H40" s="18"/>
      <c r="I40" s="40"/>
      <c r="J40" s="86"/>
    </row>
    <row r="41" spans="1:10" ht="13.5">
      <c r="A41" s="66"/>
      <c r="B41" s="72"/>
      <c r="C41" s="471"/>
      <c r="D41" s="104" t="s">
        <v>1132</v>
      </c>
      <c r="E41" s="18"/>
      <c r="F41" s="18"/>
      <c r="G41" s="18"/>
      <c r="H41" s="18"/>
      <c r="I41" s="40"/>
      <c r="J41" s="86"/>
    </row>
    <row r="42" spans="1:10" ht="13.5">
      <c r="A42" s="66"/>
      <c r="B42" s="72" t="s">
        <v>614</v>
      </c>
      <c r="C42" s="471"/>
      <c r="D42" s="104" t="s">
        <v>205</v>
      </c>
      <c r="E42" s="18"/>
      <c r="F42" s="18"/>
      <c r="G42" s="18"/>
      <c r="H42" s="18"/>
      <c r="I42" s="40"/>
      <c r="J42" s="86"/>
    </row>
    <row r="43" spans="1:10" ht="13.5">
      <c r="A43" s="66"/>
      <c r="B43" s="72" t="s">
        <v>614</v>
      </c>
      <c r="C43" s="471"/>
      <c r="D43" s="89" t="s">
        <v>174</v>
      </c>
      <c r="E43" s="18"/>
      <c r="F43" s="18"/>
      <c r="G43" s="18"/>
      <c r="H43" s="18"/>
      <c r="I43" s="40"/>
      <c r="J43" s="86"/>
    </row>
    <row r="44" spans="1:10" ht="13.5">
      <c r="A44" s="66"/>
      <c r="B44" s="72"/>
      <c r="C44" s="471"/>
      <c r="D44" s="803" t="s">
        <v>767</v>
      </c>
      <c r="E44" s="804"/>
      <c r="F44" s="804"/>
      <c r="G44" s="804"/>
      <c r="H44" s="805"/>
      <c r="I44" s="40"/>
      <c r="J44" s="86"/>
    </row>
    <row r="45" spans="1:10" ht="14.25" thickBot="1">
      <c r="A45" s="66"/>
      <c r="B45" s="70"/>
      <c r="C45" s="73"/>
      <c r="D45" s="85"/>
      <c r="E45" s="18"/>
      <c r="F45" s="18"/>
      <c r="G45" s="18"/>
      <c r="H45" s="18"/>
      <c r="I45" s="40"/>
      <c r="J45" s="86"/>
    </row>
    <row r="46" spans="1:10" ht="14.25" thickTop="1">
      <c r="A46" s="66"/>
      <c r="B46" s="74" t="s">
        <v>823</v>
      </c>
      <c r="C46" s="75">
        <f>IF(AND(C47="",COUNTIF(C29:C44,"○")=0),"",COUNTIF(C29:C44,"○"))</f>
      </c>
      <c r="D46" s="142" t="s">
        <v>206</v>
      </c>
      <c r="E46" s="143"/>
      <c r="F46" s="18"/>
      <c r="G46" s="18"/>
      <c r="H46" s="18"/>
      <c r="I46" s="40"/>
      <c r="J46" s="86"/>
    </row>
    <row r="47" spans="1:10" ht="13.5">
      <c r="A47" s="66"/>
      <c r="B47" s="74" t="s">
        <v>824</v>
      </c>
      <c r="C47" s="75">
        <f>IF(COUNTIF(C29:C44,"×")=0,"",COUNTIF(C29:C44,"×"))</f>
      </c>
      <c r="D47" s="85" t="s">
        <v>207</v>
      </c>
      <c r="E47" s="146"/>
      <c r="F47" s="18"/>
      <c r="G47" s="18"/>
      <c r="H47" s="18"/>
      <c r="I47" s="40"/>
      <c r="J47" s="86"/>
    </row>
    <row r="48" spans="1:10" ht="13.5">
      <c r="A48" s="66"/>
      <c r="B48" s="74" t="s">
        <v>825</v>
      </c>
      <c r="C48" s="75"/>
      <c r="D48" s="85" t="s">
        <v>208</v>
      </c>
      <c r="E48" s="146"/>
      <c r="F48" s="18"/>
      <c r="G48" s="18"/>
      <c r="H48" s="18"/>
      <c r="I48" s="40"/>
      <c r="J48" s="86"/>
    </row>
    <row r="49" spans="1:10" ht="14.25" thickBot="1">
      <c r="A49" s="66"/>
      <c r="B49" s="70"/>
      <c r="C49" s="100"/>
      <c r="D49" s="234" t="s">
        <v>209</v>
      </c>
      <c r="E49" s="147"/>
      <c r="F49" s="18"/>
      <c r="G49" s="18"/>
      <c r="H49" s="18"/>
      <c r="I49" s="40"/>
      <c r="J49" s="86"/>
    </row>
    <row r="50" spans="1:10" ht="15" thickBot="1" thickTop="1">
      <c r="A50" s="66"/>
      <c r="B50" s="70"/>
      <c r="C50" s="100"/>
      <c r="D50" s="85"/>
      <c r="E50" s="18"/>
      <c r="F50" s="18"/>
      <c r="G50" s="18"/>
      <c r="H50" s="18"/>
      <c r="I50" s="40"/>
      <c r="J50" s="86"/>
    </row>
    <row r="51" spans="1:10" ht="14.25" thickTop="1">
      <c r="A51" s="66"/>
      <c r="B51" s="74" t="s">
        <v>826</v>
      </c>
      <c r="C51" s="75">
        <f>C46</f>
      </c>
      <c r="D51" s="145" t="s">
        <v>829</v>
      </c>
      <c r="E51" s="144"/>
      <c r="F51" s="143"/>
      <c r="G51" s="18"/>
      <c r="H51" s="18"/>
      <c r="I51" s="40"/>
      <c r="J51" s="86"/>
    </row>
    <row r="52" spans="1:10" ht="13.5">
      <c r="A52" s="66"/>
      <c r="B52" s="74" t="s">
        <v>827</v>
      </c>
      <c r="C52" s="75">
        <f>IF(SUM(C46:C47)=0,"",SUM(C46:C47))</f>
      </c>
      <c r="D52" s="92" t="s">
        <v>633</v>
      </c>
      <c r="E52" s="18"/>
      <c r="F52" s="146"/>
      <c r="G52" s="18"/>
      <c r="H52" s="18"/>
      <c r="I52" s="40"/>
      <c r="J52" s="86"/>
    </row>
    <row r="53" spans="1:10" ht="13.5">
      <c r="A53" s="66"/>
      <c r="B53" s="74" t="s">
        <v>828</v>
      </c>
      <c r="C53" s="77">
        <f>IF(ISERROR(C51/C52)=TRUE,"",ROUNDDOWN(C51/C52,2))</f>
      </c>
      <c r="D53" s="92" t="s">
        <v>830</v>
      </c>
      <c r="E53" s="18"/>
      <c r="F53" s="146"/>
      <c r="G53" s="18"/>
      <c r="H53" s="18"/>
      <c r="I53" s="40"/>
      <c r="J53" s="86"/>
    </row>
    <row r="54" spans="1:10" ht="14.25" thickBot="1">
      <c r="A54" s="66"/>
      <c r="B54" s="74" t="s">
        <v>631</v>
      </c>
      <c r="C54" s="175">
        <f>IF(I29="○","e",IF(C53="","",IF(C52&lt;=2,"c",IF(C53&lt;=0.6,"d",IF(C53&lt;0.8,"c",IF(C53&lt;0.9,"b",IF(C53&gt;=0.9,"a","")))))))</f>
      </c>
      <c r="D54" s="148" t="s">
        <v>632</v>
      </c>
      <c r="E54" s="149"/>
      <c r="F54" s="147"/>
      <c r="G54" s="18"/>
      <c r="H54" s="18"/>
      <c r="I54" s="40"/>
      <c r="J54" s="86"/>
    </row>
    <row r="55" spans="1:10" ht="15" thickBot="1" thickTop="1">
      <c r="A55" s="67"/>
      <c r="B55" s="101"/>
      <c r="C55" s="79"/>
      <c r="D55" s="93"/>
      <c r="E55" s="94"/>
      <c r="F55" s="94"/>
      <c r="G55" s="94"/>
      <c r="H55" s="94"/>
      <c r="I55" s="95"/>
      <c r="J55" s="96"/>
    </row>
    <row r="58" spans="1:2" ht="13.5">
      <c r="A58" s="1" t="s">
        <v>772</v>
      </c>
      <c r="B58" s="1"/>
    </row>
    <row r="59" spans="1:2" ht="13.5">
      <c r="A59" s="1" t="s">
        <v>773</v>
      </c>
      <c r="B59" s="1" t="s">
        <v>773</v>
      </c>
    </row>
    <row r="60" spans="1:2" ht="13.5">
      <c r="A60" s="1" t="s">
        <v>774</v>
      </c>
      <c r="B60" s="1"/>
    </row>
    <row r="61" spans="1:2" ht="13.5">
      <c r="A61" s="53"/>
      <c r="B61" s="53"/>
    </row>
  </sheetData>
  <sheetProtection sheet="1" objects="1" scenarios="1"/>
  <mergeCells count="15">
    <mergeCell ref="D44:H44"/>
    <mergeCell ref="J9:J10"/>
    <mergeCell ref="J6:J7"/>
    <mergeCell ref="J29:J31"/>
    <mergeCell ref="G3:H3"/>
    <mergeCell ref="D10:H11"/>
    <mergeCell ref="C3:C4"/>
    <mergeCell ref="I3:I4"/>
    <mergeCell ref="I26:I27"/>
    <mergeCell ref="G4:H4"/>
    <mergeCell ref="G27:H27"/>
    <mergeCell ref="D8:G8"/>
    <mergeCell ref="C26:C27"/>
    <mergeCell ref="G26:H26"/>
    <mergeCell ref="D15:H15"/>
  </mergeCells>
  <conditionalFormatting sqref="F4">
    <cfRule type="expression" priority="1" dxfId="0" stopIfTrue="1">
      <formula>$C$24="c"</formula>
    </cfRule>
  </conditionalFormatting>
  <conditionalFormatting sqref="E4">
    <cfRule type="expression" priority="2" dxfId="0" stopIfTrue="1">
      <formula>$C$24="b"</formula>
    </cfRule>
  </conditionalFormatting>
  <conditionalFormatting sqref="G4:H4">
    <cfRule type="expression" priority="3" dxfId="0" stopIfTrue="1">
      <formula>$C$24="d"</formula>
    </cfRule>
  </conditionalFormatting>
  <conditionalFormatting sqref="J3:J4">
    <cfRule type="expression" priority="4" dxfId="0" stopIfTrue="1">
      <formula>$C$24="e"</formula>
    </cfRule>
  </conditionalFormatting>
  <conditionalFormatting sqref="F3">
    <cfRule type="expression" priority="5" dxfId="0" stopIfTrue="1">
      <formula>$C$24="c"</formula>
    </cfRule>
  </conditionalFormatting>
  <conditionalFormatting sqref="G3:H3">
    <cfRule type="expression" priority="6" dxfId="0" stopIfTrue="1">
      <formula>$C$24="d"</formula>
    </cfRule>
  </conditionalFormatting>
  <conditionalFormatting sqref="E3">
    <cfRule type="expression" priority="7" dxfId="0" stopIfTrue="1">
      <formula>$C$24="b"</formula>
    </cfRule>
  </conditionalFormatting>
  <conditionalFormatting sqref="D26:D27">
    <cfRule type="expression" priority="8" dxfId="0" stopIfTrue="1">
      <formula>$C$54="a"</formula>
    </cfRule>
  </conditionalFormatting>
  <conditionalFormatting sqref="E26:E27">
    <cfRule type="expression" priority="9" dxfId="0" stopIfTrue="1">
      <formula>$C$54="b"</formula>
    </cfRule>
  </conditionalFormatting>
  <conditionalFormatting sqref="F26:F27">
    <cfRule type="expression" priority="10" dxfId="0" stopIfTrue="1">
      <formula>$C$54="c"</formula>
    </cfRule>
  </conditionalFormatting>
  <conditionalFormatting sqref="G26:H27">
    <cfRule type="expression" priority="11" dxfId="0" stopIfTrue="1">
      <formula>$C$54="d"</formula>
    </cfRule>
  </conditionalFormatting>
  <conditionalFormatting sqref="J26:J27">
    <cfRule type="expression" priority="12" dxfId="0" stopIfTrue="1">
      <formula>$C$54="e"</formula>
    </cfRule>
  </conditionalFormatting>
  <dataValidations count="2">
    <dataValidation type="list" allowBlank="1" showInputMessage="1" showErrorMessage="1" sqref="I6 I9 I29">
      <formula1>$B$59:$B$60</formula1>
    </dataValidation>
    <dataValidation type="list" allowBlank="1" showInputMessage="1" showErrorMessage="1" sqref="C29:C44 C6:C10 C12:C15">
      <formula1>$A$59:$A$61</formula1>
    </dataValidation>
  </dataValidations>
  <printOptions/>
  <pageMargins left="0.75" right="0.75" top="0.71" bottom="0.59" header="0.512" footer="0.512"/>
  <pageSetup fitToHeight="1" fitToWidth="1" horizontalDpi="600" verticalDpi="600" orientation="landscape" paperSize="9" scale="71" r:id="rId2"/>
  <drawing r:id="rId1"/>
</worksheet>
</file>

<file path=xl/worksheets/sheet6.xml><?xml version="1.0" encoding="utf-8"?>
<worksheet xmlns="http://schemas.openxmlformats.org/spreadsheetml/2006/main" xmlns:r="http://schemas.openxmlformats.org/officeDocument/2006/relationships">
  <sheetPr codeName="Sheet4"/>
  <dimension ref="A1:J111"/>
  <sheetViews>
    <sheetView zoomScale="75" zoomScaleNormal="75" zoomScalePageLayoutView="0" workbookViewId="0" topLeftCell="A1">
      <selection activeCell="C6" sqref="C6"/>
    </sheetView>
  </sheetViews>
  <sheetFormatPr defaultColWidth="9.00390625" defaultRowHeight="13.5"/>
  <cols>
    <col min="1" max="1" width="11.625" style="0" customWidth="1"/>
    <col min="2" max="2" width="17.75390625" style="0" customWidth="1"/>
    <col min="3" max="3" width="5.375" style="0" customWidth="1"/>
    <col min="4" max="6" width="27.625" style="0" customWidth="1"/>
    <col min="7" max="8" width="14.125" style="0" customWidth="1"/>
    <col min="9" max="9" width="5.375" style="0" customWidth="1"/>
    <col min="10" max="10" width="29.375" style="0" customWidth="1"/>
    <col min="11" max="11" width="4.25390625" style="0" customWidth="1"/>
  </cols>
  <sheetData>
    <row r="1" spans="1:7" ht="17.25">
      <c r="A1" s="30" t="s">
        <v>560</v>
      </c>
      <c r="D1" s="812" t="s">
        <v>126</v>
      </c>
      <c r="E1" s="812"/>
      <c r="F1" s="812"/>
      <c r="G1" s="812"/>
    </row>
    <row r="2" spans="1:10" ht="14.25" thickBot="1">
      <c r="A2" s="336" t="s">
        <v>649</v>
      </c>
      <c r="J2" s="31" t="s">
        <v>127</v>
      </c>
    </row>
    <row r="3" spans="1:10" ht="13.5">
      <c r="A3" s="64" t="s">
        <v>128</v>
      </c>
      <c r="B3" s="68" t="s">
        <v>129</v>
      </c>
      <c r="C3" s="814" t="s">
        <v>763</v>
      </c>
      <c r="D3" s="323"/>
      <c r="E3" s="58" t="s">
        <v>211</v>
      </c>
      <c r="F3" s="81" t="s">
        <v>132</v>
      </c>
      <c r="G3" s="801" t="s">
        <v>133</v>
      </c>
      <c r="H3" s="818"/>
      <c r="I3" s="793" t="s">
        <v>763</v>
      </c>
      <c r="J3" s="120" t="s">
        <v>134</v>
      </c>
    </row>
    <row r="4" spans="1:10" ht="13.5">
      <c r="A4" s="66" t="s">
        <v>215</v>
      </c>
      <c r="B4" s="70" t="s">
        <v>216</v>
      </c>
      <c r="C4" s="815"/>
      <c r="D4" s="83" t="s">
        <v>135</v>
      </c>
      <c r="E4" s="13" t="s">
        <v>212</v>
      </c>
      <c r="F4" s="12" t="s">
        <v>137</v>
      </c>
      <c r="G4" s="795" t="s">
        <v>213</v>
      </c>
      <c r="H4" s="820"/>
      <c r="I4" s="794"/>
      <c r="J4" s="121" t="s">
        <v>214</v>
      </c>
    </row>
    <row r="5" spans="1:10" ht="12.75" customHeight="1">
      <c r="A5" s="66"/>
      <c r="B5" s="70"/>
      <c r="C5" s="115"/>
      <c r="D5" s="109" t="s">
        <v>146</v>
      </c>
      <c r="E5" s="32"/>
      <c r="F5" s="32"/>
      <c r="G5" s="32"/>
      <c r="H5" s="454"/>
      <c r="I5" s="32"/>
      <c r="J5" s="110"/>
    </row>
    <row r="6" spans="1:10" ht="12.75" customHeight="1">
      <c r="A6" s="66"/>
      <c r="B6" s="72" t="s">
        <v>614</v>
      </c>
      <c r="C6" s="475"/>
      <c r="D6" s="109" t="s">
        <v>1036</v>
      </c>
      <c r="E6" s="32"/>
      <c r="F6" s="32"/>
      <c r="G6" s="32"/>
      <c r="H6" s="455"/>
      <c r="I6" s="474"/>
      <c r="J6" s="806" t="s">
        <v>437</v>
      </c>
    </row>
    <row r="7" spans="1:10" ht="12.75" customHeight="1">
      <c r="A7" s="66"/>
      <c r="B7" s="72" t="s">
        <v>614</v>
      </c>
      <c r="C7" s="475"/>
      <c r="D7" s="109" t="s">
        <v>217</v>
      </c>
      <c r="E7" s="32"/>
      <c r="F7" s="32"/>
      <c r="G7" s="32"/>
      <c r="H7" s="455"/>
      <c r="I7" s="106"/>
      <c r="J7" s="806"/>
    </row>
    <row r="8" spans="1:10" ht="12.75" customHeight="1">
      <c r="A8" s="66"/>
      <c r="B8" s="72" t="s">
        <v>614</v>
      </c>
      <c r="C8" s="475"/>
      <c r="D8" s="109" t="s">
        <v>218</v>
      </c>
      <c r="E8" s="32"/>
      <c r="F8" s="32"/>
      <c r="G8" s="32"/>
      <c r="H8" s="455"/>
      <c r="I8" s="436"/>
      <c r="J8" s="806"/>
    </row>
    <row r="9" spans="1:10" ht="12.75" customHeight="1">
      <c r="A9" s="66"/>
      <c r="B9" s="72" t="s">
        <v>614</v>
      </c>
      <c r="C9" s="475"/>
      <c r="D9" s="109" t="s">
        <v>219</v>
      </c>
      <c r="E9" s="32"/>
      <c r="F9" s="32"/>
      <c r="G9" s="32"/>
      <c r="H9" s="455"/>
      <c r="I9" s="474"/>
      <c r="J9" s="824" t="s">
        <v>442</v>
      </c>
    </row>
    <row r="10" spans="1:10" ht="12.75" customHeight="1">
      <c r="A10" s="66"/>
      <c r="B10" s="72" t="s">
        <v>614</v>
      </c>
      <c r="C10" s="475"/>
      <c r="D10" s="111" t="s">
        <v>220</v>
      </c>
      <c r="E10" s="32"/>
      <c r="F10" s="32"/>
      <c r="G10" s="32"/>
      <c r="H10" s="455"/>
      <c r="I10" s="436"/>
      <c r="J10" s="824"/>
    </row>
    <row r="11" spans="1:10" ht="12.75" customHeight="1">
      <c r="A11" s="66"/>
      <c r="B11" s="72"/>
      <c r="C11" s="475"/>
      <c r="D11" s="111" t="s">
        <v>221</v>
      </c>
      <c r="E11" s="32"/>
      <c r="F11" s="32"/>
      <c r="G11" s="32"/>
      <c r="H11" s="455"/>
      <c r="I11" s="474"/>
      <c r="J11" s="806" t="s">
        <v>436</v>
      </c>
    </row>
    <row r="12" spans="1:10" ht="12.75" customHeight="1">
      <c r="A12" s="66"/>
      <c r="B12" s="72" t="s">
        <v>614</v>
      </c>
      <c r="C12" s="475"/>
      <c r="D12" s="109" t="s">
        <v>222</v>
      </c>
      <c r="E12" s="32"/>
      <c r="F12" s="32"/>
      <c r="G12" s="32"/>
      <c r="H12" s="455"/>
      <c r="I12" s="436"/>
      <c r="J12" s="806"/>
    </row>
    <row r="13" spans="1:10" ht="12.75" customHeight="1">
      <c r="A13" s="66"/>
      <c r="B13" s="72" t="s">
        <v>614</v>
      </c>
      <c r="C13" s="475"/>
      <c r="D13" s="109" t="s">
        <v>223</v>
      </c>
      <c r="E13" s="32"/>
      <c r="F13" s="32"/>
      <c r="G13" s="32"/>
      <c r="H13" s="455"/>
      <c r="I13" s="474"/>
      <c r="J13" s="806" t="s">
        <v>435</v>
      </c>
    </row>
    <row r="14" spans="1:10" ht="12.75" customHeight="1">
      <c r="A14" s="66"/>
      <c r="B14" s="72" t="s">
        <v>614</v>
      </c>
      <c r="C14" s="475"/>
      <c r="D14" s="109" t="s">
        <v>224</v>
      </c>
      <c r="E14" s="32"/>
      <c r="F14" s="32"/>
      <c r="G14" s="32"/>
      <c r="H14" s="455"/>
      <c r="I14" s="32"/>
      <c r="J14" s="806"/>
    </row>
    <row r="15" spans="1:10" ht="12.75" customHeight="1" thickBot="1">
      <c r="A15" s="66"/>
      <c r="B15" s="72"/>
      <c r="C15" s="475"/>
      <c r="D15" s="109" t="s">
        <v>225</v>
      </c>
      <c r="E15" s="32"/>
      <c r="F15" s="32"/>
      <c r="G15" s="32"/>
      <c r="H15" s="455"/>
      <c r="I15" s="32"/>
      <c r="J15" s="836"/>
    </row>
    <row r="16" spans="1:10" ht="12.75" customHeight="1" thickTop="1">
      <c r="A16" s="66"/>
      <c r="B16" s="72" t="s">
        <v>614</v>
      </c>
      <c r="C16" s="475"/>
      <c r="D16" s="109" t="s">
        <v>226</v>
      </c>
      <c r="E16" s="32"/>
      <c r="F16" s="32"/>
      <c r="G16" s="32"/>
      <c r="H16" s="456" t="s">
        <v>847</v>
      </c>
      <c r="I16" s="117">
        <f>IF(COUNTIF(I6:I13,"○")=0,"",COUNTIF(I6:I13,"○"))</f>
      </c>
      <c r="J16" s="159" t="s">
        <v>840</v>
      </c>
    </row>
    <row r="17" spans="1:10" ht="12.75" customHeight="1" thickBot="1">
      <c r="A17" s="66"/>
      <c r="B17" s="72" t="s">
        <v>614</v>
      </c>
      <c r="C17" s="475"/>
      <c r="D17" s="109" t="s">
        <v>228</v>
      </c>
      <c r="E17" s="32"/>
      <c r="F17" s="32"/>
      <c r="G17" s="32"/>
      <c r="H17" s="455"/>
      <c r="I17" s="32"/>
      <c r="J17" s="160" t="s">
        <v>841</v>
      </c>
    </row>
    <row r="18" spans="1:10" ht="12.75" customHeight="1" thickTop="1">
      <c r="A18" s="66"/>
      <c r="B18" s="72"/>
      <c r="C18" s="475"/>
      <c r="D18" s="109" t="s">
        <v>229</v>
      </c>
      <c r="E18" s="32"/>
      <c r="F18" s="32"/>
      <c r="G18" s="32"/>
      <c r="H18" s="455"/>
      <c r="I18" s="32"/>
      <c r="J18" s="110"/>
    </row>
    <row r="19" spans="1:10" ht="12.75" customHeight="1">
      <c r="A19" s="66"/>
      <c r="B19" s="72"/>
      <c r="C19" s="475"/>
      <c r="D19" s="109" t="s">
        <v>230</v>
      </c>
      <c r="E19" s="32"/>
      <c r="F19" s="32"/>
      <c r="G19" s="32"/>
      <c r="H19" s="455"/>
      <c r="I19" s="32"/>
      <c r="J19" s="110"/>
    </row>
    <row r="20" spans="1:10" ht="12.75" customHeight="1">
      <c r="A20" s="66"/>
      <c r="B20" s="72" t="s">
        <v>614</v>
      </c>
      <c r="C20" s="475"/>
      <c r="D20" s="109" t="s">
        <v>231</v>
      </c>
      <c r="E20" s="32"/>
      <c r="F20" s="32"/>
      <c r="G20" s="32"/>
      <c r="H20" s="455"/>
      <c r="I20" s="474"/>
      <c r="J20" s="110" t="s">
        <v>844</v>
      </c>
    </row>
    <row r="21" spans="1:10" ht="12.75" customHeight="1">
      <c r="A21" s="66"/>
      <c r="B21" s="72"/>
      <c r="C21" s="475"/>
      <c r="D21" s="821" t="s">
        <v>767</v>
      </c>
      <c r="E21" s="822"/>
      <c r="F21" s="822"/>
      <c r="G21" s="823"/>
      <c r="H21" s="455"/>
      <c r="I21" s="32"/>
      <c r="J21" s="110" t="s">
        <v>845</v>
      </c>
    </row>
    <row r="22" spans="1:10" ht="12.75" customHeight="1" thickBot="1">
      <c r="A22" s="66"/>
      <c r="B22" s="72"/>
      <c r="C22" s="118"/>
      <c r="D22" s="109"/>
      <c r="E22" s="32"/>
      <c r="F22" s="32"/>
      <c r="G22" s="32"/>
      <c r="H22" s="455"/>
      <c r="I22" s="32"/>
      <c r="J22" s="110"/>
    </row>
    <row r="23" spans="1:10" ht="12.75" customHeight="1" thickBot="1" thickTop="1">
      <c r="A23" s="66"/>
      <c r="B23" s="285" t="s">
        <v>823</v>
      </c>
      <c r="C23" s="118">
        <f>IF(AND(C24="",COUNTIF(C6:C21,"○")=0),"",COUNTIF(C6:C21,"○"))</f>
      </c>
      <c r="D23" s="152" t="s">
        <v>232</v>
      </c>
      <c r="E23" s="154"/>
      <c r="F23" s="32"/>
      <c r="G23" s="32"/>
      <c r="H23" s="455"/>
      <c r="I23" s="32"/>
      <c r="J23" s="161" t="s">
        <v>846</v>
      </c>
    </row>
    <row r="24" spans="1:10" ht="12.75" customHeight="1" thickTop="1">
      <c r="A24" s="66"/>
      <c r="B24" s="285" t="s">
        <v>824</v>
      </c>
      <c r="C24" s="118">
        <f>IF(COUNTIF(C6:C21,"×")=0,"",COUNTIF(C6:C21,"×"))</f>
      </c>
      <c r="D24" s="109" t="s">
        <v>208</v>
      </c>
      <c r="E24" s="155"/>
      <c r="F24" s="32"/>
      <c r="G24" s="32"/>
      <c r="H24" s="455"/>
      <c r="I24" s="32"/>
      <c r="J24" s="110"/>
    </row>
    <row r="25" spans="1:10" ht="12.75" customHeight="1" thickBot="1">
      <c r="A25" s="66"/>
      <c r="B25" s="285" t="s">
        <v>825</v>
      </c>
      <c r="C25" s="335"/>
      <c r="D25" s="156" t="s">
        <v>209</v>
      </c>
      <c r="E25" s="157"/>
      <c r="F25" s="32"/>
      <c r="G25" s="32"/>
      <c r="H25" s="455"/>
      <c r="I25" s="32"/>
      <c r="J25" s="110"/>
    </row>
    <row r="26" spans="1:10" ht="12.75" customHeight="1" thickBot="1" thickTop="1">
      <c r="A26" s="66"/>
      <c r="B26" s="72"/>
      <c r="C26" s="118"/>
      <c r="D26" s="109"/>
      <c r="E26" s="32"/>
      <c r="F26" s="32"/>
      <c r="G26" s="32"/>
      <c r="H26" s="455"/>
      <c r="I26" s="32"/>
      <c r="J26" s="110"/>
    </row>
    <row r="27" spans="1:10" ht="12.75" customHeight="1" thickTop="1">
      <c r="A27" s="66"/>
      <c r="B27" s="74" t="s">
        <v>826</v>
      </c>
      <c r="C27" s="118">
        <f>C23</f>
      </c>
      <c r="D27" s="145" t="s">
        <v>829</v>
      </c>
      <c r="E27" s="153"/>
      <c r="F27" s="154"/>
      <c r="G27" s="32"/>
      <c r="H27" s="455"/>
      <c r="I27" s="32"/>
      <c r="J27" s="110"/>
    </row>
    <row r="28" spans="1:10" ht="12.75" customHeight="1">
      <c r="A28" s="66"/>
      <c r="B28" s="74" t="s">
        <v>827</v>
      </c>
      <c r="C28" s="3">
        <f>IF(SUM(C23:C24)=0,"",SUM(C23:C24))</f>
      </c>
      <c r="D28" s="92" t="s">
        <v>633</v>
      </c>
      <c r="E28" s="32"/>
      <c r="F28" s="155"/>
      <c r="G28" s="32"/>
      <c r="H28" s="455"/>
      <c r="I28" s="32"/>
      <c r="J28" s="110"/>
    </row>
    <row r="29" spans="1:10" ht="12.75" customHeight="1">
      <c r="A29" s="66"/>
      <c r="B29" s="74" t="s">
        <v>828</v>
      </c>
      <c r="C29" s="116">
        <f>IF(ISERROR(C27/C28)=TRUE,"",ROUNDDOWN(C27/C28,2))</f>
      </c>
      <c r="D29" s="92" t="s">
        <v>830</v>
      </c>
      <c r="E29" s="32"/>
      <c r="F29" s="155"/>
      <c r="G29" s="32"/>
      <c r="H29" s="455"/>
      <c r="I29" s="32"/>
      <c r="J29" s="110"/>
    </row>
    <row r="30" spans="1:10" ht="12.75" customHeight="1" thickBot="1">
      <c r="A30" s="66"/>
      <c r="B30" s="74" t="s">
        <v>631</v>
      </c>
      <c r="C30" s="184">
        <f>IF(I20="○","e",IF(COUNTIF(I6:I13,"○")&gt;=2,"e",IF(I16=1,"d",IF(C29="","",IF(C28&lt;=2,"c",IF(C29&lt;=0.6,"d",IF(C29&lt;0.8,"c",IF(C29&gt;=0.8,"b",""))))))))</f>
      </c>
      <c r="D30" s="148" t="s">
        <v>632</v>
      </c>
      <c r="E30" s="158"/>
      <c r="F30" s="157"/>
      <c r="G30" s="32"/>
      <c r="H30" s="455"/>
      <c r="I30" s="32"/>
      <c r="J30" s="110"/>
    </row>
    <row r="31" spans="1:10" ht="12.75" customHeight="1" thickBot="1" thickTop="1">
      <c r="A31" s="66"/>
      <c r="B31" s="101"/>
      <c r="C31" s="113"/>
      <c r="D31" s="112"/>
      <c r="E31" s="113"/>
      <c r="F31" s="113"/>
      <c r="G31" s="113"/>
      <c r="H31" s="457"/>
      <c r="I31" s="113"/>
      <c r="J31" s="114"/>
    </row>
    <row r="32" spans="1:10" ht="12.75" customHeight="1">
      <c r="A32" s="66"/>
      <c r="B32" s="124" t="s">
        <v>599</v>
      </c>
      <c r="C32" s="816" t="s">
        <v>763</v>
      </c>
      <c r="D32" s="129" t="s">
        <v>178</v>
      </c>
      <c r="E32" s="103" t="s">
        <v>179</v>
      </c>
      <c r="F32" s="130" t="s">
        <v>180</v>
      </c>
      <c r="G32" s="831" t="s">
        <v>181</v>
      </c>
      <c r="H32" s="832"/>
      <c r="I32" s="827" t="s">
        <v>763</v>
      </c>
      <c r="J32" s="131" t="s">
        <v>182</v>
      </c>
    </row>
    <row r="33" spans="1:10" ht="12.75" customHeight="1">
      <c r="A33" s="66"/>
      <c r="B33" s="70"/>
      <c r="C33" s="817"/>
      <c r="D33" s="132" t="s">
        <v>233</v>
      </c>
      <c r="E33" s="23" t="s">
        <v>234</v>
      </c>
      <c r="F33" s="37" t="s">
        <v>137</v>
      </c>
      <c r="G33" s="829" t="s">
        <v>235</v>
      </c>
      <c r="H33" s="830"/>
      <c r="I33" s="828"/>
      <c r="J33" s="133" t="s">
        <v>236</v>
      </c>
    </row>
    <row r="34" spans="1:10" ht="12.75" customHeight="1">
      <c r="A34" s="66"/>
      <c r="B34" s="70"/>
      <c r="C34" s="107"/>
      <c r="D34" s="109" t="s">
        <v>146</v>
      </c>
      <c r="E34" s="32"/>
      <c r="F34" s="32"/>
      <c r="G34" s="458"/>
      <c r="H34" s="454"/>
      <c r="I34" s="32"/>
      <c r="J34" s="110"/>
    </row>
    <row r="35" spans="1:10" ht="12.75" customHeight="1">
      <c r="A35" s="66"/>
      <c r="B35" s="72"/>
      <c r="C35" s="476"/>
      <c r="D35" s="109" t="s">
        <v>237</v>
      </c>
      <c r="E35" s="32"/>
      <c r="F35" s="32"/>
      <c r="G35" s="32"/>
      <c r="H35" s="455"/>
      <c r="I35" s="474"/>
      <c r="J35" s="806" t="s">
        <v>438</v>
      </c>
    </row>
    <row r="36" spans="1:10" ht="12.75" customHeight="1">
      <c r="A36" s="66"/>
      <c r="B36" s="72"/>
      <c r="C36" s="476"/>
      <c r="D36" s="109" t="s">
        <v>238</v>
      </c>
      <c r="E36" s="32"/>
      <c r="F36" s="32"/>
      <c r="G36" s="32"/>
      <c r="H36" s="455"/>
      <c r="I36" s="32"/>
      <c r="J36" s="807"/>
    </row>
    <row r="37" spans="1:10" ht="12.75" customHeight="1" thickBot="1">
      <c r="A37" s="66"/>
      <c r="B37" s="72"/>
      <c r="C37" s="476"/>
      <c r="D37" s="109" t="s">
        <v>254</v>
      </c>
      <c r="E37" s="32"/>
      <c r="F37" s="32"/>
      <c r="G37" s="32"/>
      <c r="H37" s="455"/>
      <c r="I37" s="32"/>
      <c r="J37" s="110"/>
    </row>
    <row r="38" spans="1:10" ht="12.75" customHeight="1" thickBot="1" thickTop="1">
      <c r="A38" s="66"/>
      <c r="B38" s="72" t="s">
        <v>614</v>
      </c>
      <c r="C38" s="476"/>
      <c r="D38" s="109" t="s">
        <v>1037</v>
      </c>
      <c r="E38" s="32"/>
      <c r="F38" s="32"/>
      <c r="G38" s="32"/>
      <c r="H38" s="455"/>
      <c r="I38" s="32"/>
      <c r="J38" s="161" t="s">
        <v>848</v>
      </c>
    </row>
    <row r="39" spans="1:10" ht="12.75" customHeight="1" thickTop="1">
      <c r="A39" s="66"/>
      <c r="B39" s="72" t="s">
        <v>614</v>
      </c>
      <c r="C39" s="476"/>
      <c r="D39" s="109" t="s">
        <v>255</v>
      </c>
      <c r="E39" s="32"/>
      <c r="F39" s="32"/>
      <c r="G39" s="32"/>
      <c r="H39" s="455"/>
      <c r="I39" s="32"/>
      <c r="J39" s="110"/>
    </row>
    <row r="40" spans="1:10" ht="12.75" customHeight="1">
      <c r="A40" s="66"/>
      <c r="B40" s="72" t="s">
        <v>614</v>
      </c>
      <c r="C40" s="476"/>
      <c r="D40" s="833" t="s">
        <v>1084</v>
      </c>
      <c r="E40" s="834"/>
      <c r="F40" s="834"/>
      <c r="G40" s="835"/>
      <c r="H40" s="455"/>
      <c r="I40" s="32"/>
      <c r="J40" s="110"/>
    </row>
    <row r="41" spans="1:10" ht="12.75" customHeight="1">
      <c r="A41" s="66"/>
      <c r="B41" s="72"/>
      <c r="C41" s="470"/>
      <c r="D41" s="833"/>
      <c r="E41" s="834"/>
      <c r="F41" s="834"/>
      <c r="G41" s="835"/>
      <c r="H41" s="455"/>
      <c r="I41" s="32"/>
      <c r="J41" s="110"/>
    </row>
    <row r="42" spans="1:10" ht="12.75" customHeight="1">
      <c r="A42" s="66"/>
      <c r="B42" s="72" t="s">
        <v>614</v>
      </c>
      <c r="C42" s="476"/>
      <c r="D42" s="109" t="s">
        <v>256</v>
      </c>
      <c r="E42" s="32"/>
      <c r="F42" s="32"/>
      <c r="G42" s="32"/>
      <c r="H42" s="455"/>
      <c r="I42" s="474"/>
      <c r="J42" s="806" t="s">
        <v>439</v>
      </c>
    </row>
    <row r="43" spans="1:10" ht="12.75" customHeight="1">
      <c r="A43" s="66"/>
      <c r="B43" s="72" t="s">
        <v>614</v>
      </c>
      <c r="C43" s="476"/>
      <c r="D43" s="111" t="s">
        <v>257</v>
      </c>
      <c r="E43" s="32"/>
      <c r="F43" s="32"/>
      <c r="G43" s="32"/>
      <c r="H43" s="455"/>
      <c r="I43" s="32"/>
      <c r="J43" s="807"/>
    </row>
    <row r="44" spans="1:10" ht="12.75" customHeight="1">
      <c r="A44" s="66"/>
      <c r="B44" s="72" t="s">
        <v>614</v>
      </c>
      <c r="C44" s="476"/>
      <c r="D44" s="109" t="s">
        <v>231</v>
      </c>
      <c r="E44" s="32"/>
      <c r="F44" s="32"/>
      <c r="G44" s="32"/>
      <c r="H44" s="455"/>
      <c r="I44" s="474"/>
      <c r="J44" s="110" t="s">
        <v>849</v>
      </c>
    </row>
    <row r="45" spans="1:10" ht="12.75" customHeight="1">
      <c r="A45" s="66"/>
      <c r="B45" s="72"/>
      <c r="C45" s="476"/>
      <c r="D45" s="821" t="s">
        <v>767</v>
      </c>
      <c r="E45" s="822"/>
      <c r="F45" s="822"/>
      <c r="G45" s="823"/>
      <c r="H45" s="455"/>
      <c r="I45" s="32"/>
      <c r="J45" s="110" t="s">
        <v>845</v>
      </c>
    </row>
    <row r="46" spans="1:10" ht="12.75" customHeight="1" thickBot="1">
      <c r="A46" s="66"/>
      <c r="B46" s="72"/>
      <c r="C46" s="108"/>
      <c r="D46" s="109"/>
      <c r="E46" s="32"/>
      <c r="F46" s="32"/>
      <c r="G46" s="32"/>
      <c r="H46" s="455"/>
      <c r="I46" s="32"/>
      <c r="J46" s="110"/>
    </row>
    <row r="47" spans="1:10" ht="12.75" customHeight="1" thickBot="1" thickTop="1">
      <c r="A47" s="66"/>
      <c r="B47" s="122" t="s">
        <v>823</v>
      </c>
      <c r="C47" s="125">
        <f>IF(AND(C48="",COUNTIF(C35:C45,"○")=0),"",COUNTIF(C35:C45,"○"))</f>
      </c>
      <c r="D47" s="152" t="s">
        <v>258</v>
      </c>
      <c r="E47" s="154"/>
      <c r="F47" s="32"/>
      <c r="G47" s="32"/>
      <c r="H47" s="455"/>
      <c r="I47" s="32"/>
      <c r="J47" s="161" t="s">
        <v>598</v>
      </c>
    </row>
    <row r="48" spans="1:10" ht="12.75" customHeight="1" thickTop="1">
      <c r="A48" s="66"/>
      <c r="B48" s="122" t="s">
        <v>824</v>
      </c>
      <c r="C48" s="125">
        <f>IF(COUNTIF(C35:C45,"×")=0,"",COUNTIF(C35:C45,"×"))</f>
      </c>
      <c r="D48" s="109" t="s">
        <v>259</v>
      </c>
      <c r="E48" s="155"/>
      <c r="F48" s="32"/>
      <c r="G48" s="32"/>
      <c r="H48" s="455"/>
      <c r="I48" s="32"/>
      <c r="J48" s="110"/>
    </row>
    <row r="49" spans="1:10" ht="12.75" customHeight="1">
      <c r="A49" s="66"/>
      <c r="B49" s="122" t="s">
        <v>825</v>
      </c>
      <c r="C49" s="163"/>
      <c r="D49" s="109" t="s">
        <v>260</v>
      </c>
      <c r="E49" s="155"/>
      <c r="F49" s="32"/>
      <c r="G49" s="32"/>
      <c r="H49" s="455"/>
      <c r="I49" s="32"/>
      <c r="J49" s="110"/>
    </row>
    <row r="50" spans="1:10" ht="12.75" customHeight="1" thickBot="1">
      <c r="A50" s="66"/>
      <c r="B50" s="126"/>
      <c r="C50" s="107"/>
      <c r="D50" s="109" t="s">
        <v>261</v>
      </c>
      <c r="E50" s="155"/>
      <c r="F50" s="32"/>
      <c r="G50" s="32"/>
      <c r="H50" s="455"/>
      <c r="I50" s="32"/>
      <c r="J50" s="110"/>
    </row>
    <row r="51" spans="1:10" ht="12.75" customHeight="1" thickTop="1">
      <c r="A51" s="66"/>
      <c r="B51" s="123" t="s">
        <v>826</v>
      </c>
      <c r="C51" s="125">
        <f>C47</f>
      </c>
      <c r="D51" s="145" t="s">
        <v>829</v>
      </c>
      <c r="E51" s="153"/>
      <c r="F51" s="154"/>
      <c r="G51" s="32"/>
      <c r="H51" s="455"/>
      <c r="I51" s="32"/>
      <c r="J51" s="110"/>
    </row>
    <row r="52" spans="1:10" ht="12.75" customHeight="1">
      <c r="A52" s="66"/>
      <c r="B52" s="123" t="s">
        <v>827</v>
      </c>
      <c r="C52" s="75">
        <f>IF(SUM(C47:C48)=0,"",SUM(C47:C48))</f>
      </c>
      <c r="D52" s="92" t="s">
        <v>633</v>
      </c>
      <c r="E52" s="32"/>
      <c r="F52" s="155"/>
      <c r="G52" s="32"/>
      <c r="H52" s="455"/>
      <c r="I52" s="32"/>
      <c r="J52" s="110"/>
    </row>
    <row r="53" spans="1:10" ht="12.75" customHeight="1">
      <c r="A53" s="66"/>
      <c r="B53" s="123" t="s">
        <v>828</v>
      </c>
      <c r="C53" s="77">
        <f>IF(ISERROR(C51/C52)=TRUE,"",ROUNDDOWN(C51/C52,2))</f>
      </c>
      <c r="D53" s="92" t="s">
        <v>830</v>
      </c>
      <c r="E53" s="32"/>
      <c r="F53" s="155"/>
      <c r="G53" s="32"/>
      <c r="H53" s="455"/>
      <c r="I53" s="32"/>
      <c r="J53" s="110"/>
    </row>
    <row r="54" spans="1:10" ht="12.75" customHeight="1" thickBot="1">
      <c r="A54" s="66"/>
      <c r="B54" s="123" t="s">
        <v>631</v>
      </c>
      <c r="C54" s="175">
        <f>IF(OR(I42="○",I44="○"),"e",IF(I35="○","d",IF(C53="","",IF(C52&lt;=2,"c",IF(C53&lt;=0.6,"d",IF(C53&lt;0.8,"c",IF(C53&lt;0.9,"b",IF(C53&gt;=0.9,"a",""))))))))</f>
      </c>
      <c r="D54" s="148" t="s">
        <v>632</v>
      </c>
      <c r="E54" s="158"/>
      <c r="F54" s="157"/>
      <c r="G54" s="32"/>
      <c r="H54" s="455"/>
      <c r="I54" s="32"/>
      <c r="J54" s="110"/>
    </row>
    <row r="55" spans="1:10" ht="12.75" customHeight="1" thickBot="1" thickTop="1">
      <c r="A55" s="67"/>
      <c r="B55" s="127"/>
      <c r="C55" s="128"/>
      <c r="D55" s="112"/>
      <c r="E55" s="113"/>
      <c r="F55" s="113"/>
      <c r="G55" s="113"/>
      <c r="H55" s="457"/>
      <c r="I55" s="113"/>
      <c r="J55" s="114"/>
    </row>
    <row r="56" ht="13.5">
      <c r="A56" s="30"/>
    </row>
    <row r="57" spans="1:7" ht="14.25">
      <c r="A57" s="30" t="s">
        <v>561</v>
      </c>
      <c r="D57" s="813" t="s">
        <v>126</v>
      </c>
      <c r="E57" s="813"/>
      <c r="F57" s="813"/>
      <c r="G57" s="813"/>
    </row>
    <row r="58" spans="1:10" ht="14.25" thickBot="1">
      <c r="A58" s="336" t="s">
        <v>649</v>
      </c>
      <c r="J58" s="31" t="s">
        <v>127</v>
      </c>
    </row>
    <row r="59" spans="1:10" ht="13.5">
      <c r="A59" s="64" t="s">
        <v>128</v>
      </c>
      <c r="B59" s="68" t="s">
        <v>129</v>
      </c>
      <c r="C59" s="789" t="s">
        <v>763</v>
      </c>
      <c r="D59" s="59" t="s">
        <v>130</v>
      </c>
      <c r="E59" s="58" t="s">
        <v>211</v>
      </c>
      <c r="F59" s="81" t="s">
        <v>132</v>
      </c>
      <c r="G59" s="801" t="s">
        <v>133</v>
      </c>
      <c r="H59" s="818"/>
      <c r="I59" s="793" t="s">
        <v>763</v>
      </c>
      <c r="J59" s="82" t="s">
        <v>134</v>
      </c>
    </row>
    <row r="60" spans="1:10" ht="13.5" customHeight="1">
      <c r="A60" s="66" t="s">
        <v>215</v>
      </c>
      <c r="B60" s="70" t="s">
        <v>266</v>
      </c>
      <c r="C60" s="790"/>
      <c r="D60" s="42" t="s">
        <v>262</v>
      </c>
      <c r="E60" s="56" t="s">
        <v>263</v>
      </c>
      <c r="F60" s="47" t="s">
        <v>137</v>
      </c>
      <c r="G60" s="797" t="s">
        <v>264</v>
      </c>
      <c r="H60" s="819"/>
      <c r="I60" s="794"/>
      <c r="J60" s="135" t="s">
        <v>265</v>
      </c>
    </row>
    <row r="61" spans="1:10" ht="13.5">
      <c r="A61" s="66"/>
      <c r="B61" s="70"/>
      <c r="C61" s="86"/>
      <c r="D61" s="18" t="s">
        <v>146</v>
      </c>
      <c r="E61" s="18"/>
      <c r="F61" s="18"/>
      <c r="G61" s="18"/>
      <c r="H61" s="36"/>
      <c r="I61" s="18"/>
      <c r="J61" s="86"/>
    </row>
    <row r="62" spans="1:10" ht="13.5">
      <c r="A62" s="66"/>
      <c r="B62" s="72" t="s">
        <v>614</v>
      </c>
      <c r="C62" s="476"/>
      <c r="D62" s="18" t="s">
        <v>267</v>
      </c>
      <c r="E62" s="18"/>
      <c r="F62" s="18"/>
      <c r="G62" s="18"/>
      <c r="H62" s="40"/>
      <c r="I62" s="474"/>
      <c r="J62" s="86" t="s">
        <v>600</v>
      </c>
    </row>
    <row r="63" spans="1:10" ht="13.5">
      <c r="A63" s="66"/>
      <c r="B63" s="72"/>
      <c r="C63" s="476"/>
      <c r="D63" s="18" t="s">
        <v>268</v>
      </c>
      <c r="E63" s="18"/>
      <c r="F63" s="18"/>
      <c r="G63" s="18"/>
      <c r="H63" s="40"/>
      <c r="I63" s="18"/>
      <c r="J63" s="86" t="s">
        <v>138</v>
      </c>
    </row>
    <row r="64" spans="1:10" ht="14.25" thickBot="1">
      <c r="A64" s="66"/>
      <c r="B64" s="72" t="s">
        <v>614</v>
      </c>
      <c r="C64" s="476"/>
      <c r="D64" s="18" t="s">
        <v>269</v>
      </c>
      <c r="E64" s="18"/>
      <c r="F64" s="18"/>
      <c r="G64" s="18"/>
      <c r="H64" s="40"/>
      <c r="I64" s="18"/>
      <c r="J64" s="86"/>
    </row>
    <row r="65" spans="1:10" ht="15" thickBot="1" thickTop="1">
      <c r="A65" s="66"/>
      <c r="B65" s="72" t="s">
        <v>614</v>
      </c>
      <c r="C65" s="476"/>
      <c r="D65" s="18" t="s">
        <v>433</v>
      </c>
      <c r="E65" s="18"/>
      <c r="F65" s="18"/>
      <c r="G65" s="18"/>
      <c r="H65" s="40"/>
      <c r="I65" s="18"/>
      <c r="J65" s="162" t="s">
        <v>601</v>
      </c>
    </row>
    <row r="66" spans="1:10" ht="14.25" thickTop="1">
      <c r="A66" s="66"/>
      <c r="B66" s="72" t="s">
        <v>614</v>
      </c>
      <c r="C66" s="476"/>
      <c r="D66" s="32" t="s">
        <v>270</v>
      </c>
      <c r="E66" s="18"/>
      <c r="F66" s="18"/>
      <c r="G66" s="18"/>
      <c r="H66" s="40"/>
      <c r="I66" s="18"/>
      <c r="J66" s="210"/>
    </row>
    <row r="67" spans="1:10" ht="13.5">
      <c r="A67" s="66"/>
      <c r="B67" s="72"/>
      <c r="C67" s="476"/>
      <c r="D67" s="18" t="s">
        <v>434</v>
      </c>
      <c r="E67" s="18"/>
      <c r="F67" s="18"/>
      <c r="G67" s="18"/>
      <c r="H67" s="40"/>
      <c r="I67" s="18"/>
      <c r="J67" s="86"/>
    </row>
    <row r="68" spans="1:10" ht="13.5">
      <c r="A68" s="66"/>
      <c r="B68" s="72"/>
      <c r="C68" s="476"/>
      <c r="D68" s="32" t="s">
        <v>271</v>
      </c>
      <c r="E68" s="32"/>
      <c r="F68" s="18"/>
      <c r="G68" s="18"/>
      <c r="H68" s="40"/>
      <c r="I68" s="18"/>
      <c r="J68" s="86"/>
    </row>
    <row r="69" spans="1:10" ht="13.5">
      <c r="A69" s="66"/>
      <c r="B69" s="72"/>
      <c r="C69" s="476"/>
      <c r="D69" s="32" t="s">
        <v>272</v>
      </c>
      <c r="E69" s="32"/>
      <c r="F69" s="18"/>
      <c r="G69" s="18"/>
      <c r="H69" s="40"/>
      <c r="I69" s="474"/>
      <c r="J69" s="86" t="s">
        <v>603</v>
      </c>
    </row>
    <row r="70" spans="1:10" ht="13.5">
      <c r="A70" s="66"/>
      <c r="B70" s="72"/>
      <c r="C70" s="476"/>
      <c r="D70" s="32" t="s">
        <v>273</v>
      </c>
      <c r="E70" s="18"/>
      <c r="F70" s="18"/>
      <c r="G70" s="18"/>
      <c r="H70" s="40"/>
      <c r="I70" s="18"/>
      <c r="J70" s="86" t="s">
        <v>604</v>
      </c>
    </row>
    <row r="71" spans="1:10" ht="13.5">
      <c r="A71" s="66"/>
      <c r="B71" s="72"/>
      <c r="C71" s="476"/>
      <c r="D71" s="18" t="s">
        <v>274</v>
      </c>
      <c r="E71" s="18"/>
      <c r="F71" s="18"/>
      <c r="G71" s="18"/>
      <c r="H71" s="40"/>
      <c r="I71" s="474"/>
      <c r="J71" s="86" t="s">
        <v>605</v>
      </c>
    </row>
    <row r="72" spans="1:10" ht="13.5">
      <c r="A72" s="66"/>
      <c r="B72" s="72"/>
      <c r="C72" s="476"/>
      <c r="D72" s="18" t="s">
        <v>275</v>
      </c>
      <c r="E72" s="18"/>
      <c r="F72" s="18"/>
      <c r="G72" s="18"/>
      <c r="H72" s="40"/>
      <c r="I72" s="18"/>
      <c r="J72" s="86" t="s">
        <v>845</v>
      </c>
    </row>
    <row r="73" spans="1:10" ht="14.25" thickBot="1">
      <c r="A73" s="66"/>
      <c r="B73" s="72"/>
      <c r="C73" s="476"/>
      <c r="D73" s="18" t="s">
        <v>276</v>
      </c>
      <c r="E73" s="18"/>
      <c r="F73" s="18"/>
      <c r="G73" s="18"/>
      <c r="H73" s="40"/>
      <c r="I73" s="18"/>
      <c r="J73" s="86"/>
    </row>
    <row r="74" spans="1:10" ht="15" thickBot="1" thickTop="1">
      <c r="A74" s="66"/>
      <c r="B74" s="72" t="s">
        <v>614</v>
      </c>
      <c r="C74" s="476"/>
      <c r="D74" s="32" t="s">
        <v>174</v>
      </c>
      <c r="E74" s="18"/>
      <c r="F74" s="18"/>
      <c r="G74" s="18"/>
      <c r="H74" s="40"/>
      <c r="I74" s="18"/>
      <c r="J74" s="162" t="s">
        <v>606</v>
      </c>
    </row>
    <row r="75" spans="1:10" ht="14.25" thickTop="1">
      <c r="A75" s="66"/>
      <c r="B75" s="134"/>
      <c r="C75" s="476"/>
      <c r="D75" s="803" t="s">
        <v>767</v>
      </c>
      <c r="E75" s="804"/>
      <c r="F75" s="804"/>
      <c r="G75" s="805"/>
      <c r="H75" s="40"/>
      <c r="I75" s="18"/>
      <c r="J75" s="86"/>
    </row>
    <row r="76" spans="1:10" ht="14.25" thickBot="1">
      <c r="A76" s="66"/>
      <c r="B76" s="134"/>
      <c r="C76" s="88"/>
      <c r="D76" s="32"/>
      <c r="E76" s="18"/>
      <c r="F76" s="18"/>
      <c r="G76" s="18"/>
      <c r="H76" s="40"/>
      <c r="I76" s="18"/>
      <c r="J76" s="86"/>
    </row>
    <row r="77" spans="1:10" ht="14.25" thickTop="1">
      <c r="A77" s="66"/>
      <c r="B77" s="122" t="s">
        <v>823</v>
      </c>
      <c r="C77" s="125">
        <f>IF(AND(C78="",COUNTIF(C62:C75,"○")=0),"",COUNTIF(C62:C75,"○"))</f>
      </c>
      <c r="D77" s="142" t="s">
        <v>277</v>
      </c>
      <c r="E77" s="143"/>
      <c r="F77" s="18"/>
      <c r="G77" s="18"/>
      <c r="H77" s="40"/>
      <c r="I77" s="18"/>
      <c r="J77" s="86"/>
    </row>
    <row r="78" spans="1:10" ht="13.5">
      <c r="A78" s="66"/>
      <c r="B78" s="122" t="s">
        <v>824</v>
      </c>
      <c r="C78" s="125">
        <f>IF(COUNTIF(C62:C75,"×")=0,"",COUNTIF(C62:C75,"×"))</f>
      </c>
      <c r="D78" s="18" t="s">
        <v>278</v>
      </c>
      <c r="E78" s="146"/>
      <c r="F78" s="18"/>
      <c r="G78" s="18"/>
      <c r="H78" s="40"/>
      <c r="I78" s="18"/>
      <c r="J78" s="86"/>
    </row>
    <row r="79" spans="1:10" ht="13.5">
      <c r="A79" s="66"/>
      <c r="B79" s="122" t="s">
        <v>825</v>
      </c>
      <c r="C79" s="163"/>
      <c r="D79" s="18" t="s">
        <v>279</v>
      </c>
      <c r="E79" s="146"/>
      <c r="F79" s="18"/>
      <c r="G79" s="18"/>
      <c r="H79" s="40"/>
      <c r="I79" s="18"/>
      <c r="J79" s="86"/>
    </row>
    <row r="80" spans="1:10" ht="14.25" thickBot="1">
      <c r="A80" s="66"/>
      <c r="B80" s="134"/>
      <c r="C80" s="88"/>
      <c r="D80" s="18" t="s">
        <v>280</v>
      </c>
      <c r="E80" s="147"/>
      <c r="F80" s="18"/>
      <c r="G80" s="18"/>
      <c r="H80" s="40"/>
      <c r="I80" s="18"/>
      <c r="J80" s="86"/>
    </row>
    <row r="81" spans="1:10" ht="14.25" thickTop="1">
      <c r="A81" s="66"/>
      <c r="B81" s="123" t="s">
        <v>826</v>
      </c>
      <c r="C81" s="125">
        <f>C77</f>
      </c>
      <c r="D81" s="145" t="s">
        <v>829</v>
      </c>
      <c r="E81" s="144"/>
      <c r="F81" s="143"/>
      <c r="G81" s="18"/>
      <c r="H81" s="40"/>
      <c r="I81" s="18"/>
      <c r="J81" s="86"/>
    </row>
    <row r="82" spans="1:10" ht="13.5">
      <c r="A82" s="66"/>
      <c r="B82" s="123" t="s">
        <v>827</v>
      </c>
      <c r="C82" s="75">
        <f>IF(SUM(C77:C78)=0,"",SUM(C77:C78))</f>
      </c>
      <c r="D82" s="139" t="s">
        <v>633</v>
      </c>
      <c r="E82" s="18"/>
      <c r="F82" s="146"/>
      <c r="G82" s="18"/>
      <c r="H82" s="40"/>
      <c r="I82" s="18"/>
      <c r="J82" s="86"/>
    </row>
    <row r="83" spans="1:10" ht="13.5">
      <c r="A83" s="66"/>
      <c r="B83" s="123" t="s">
        <v>828</v>
      </c>
      <c r="C83" s="77">
        <f>IF(ISERROR(C81/C82)=TRUE,"",ROUNDDOWN(C81/C82,2))</f>
      </c>
      <c r="D83" s="139" t="s">
        <v>830</v>
      </c>
      <c r="E83" s="18"/>
      <c r="F83" s="146"/>
      <c r="G83" s="18"/>
      <c r="H83" s="40"/>
      <c r="I83" s="18"/>
      <c r="J83" s="86"/>
    </row>
    <row r="84" spans="1:10" ht="14.25" thickBot="1">
      <c r="A84" s="66"/>
      <c r="B84" s="123" t="s">
        <v>631</v>
      </c>
      <c r="C84" s="175">
        <f>IF(OR(I69="○",I71="○"),"e",IF(I62="○","d",IF(C83="","",IF(C82&lt;=2,"c",IF(C83&lt;=0.6,"d",IF(C83&lt;0.8,"c",IF(C83&lt;0.9,"b",IF(C83&gt;=0.9,"a",""))))))))</f>
      </c>
      <c r="D84" s="148" t="s">
        <v>632</v>
      </c>
      <c r="E84" s="149"/>
      <c r="F84" s="147"/>
      <c r="G84" s="18"/>
      <c r="H84" s="40"/>
      <c r="I84" s="18"/>
      <c r="J84" s="86"/>
    </row>
    <row r="85" spans="1:10" ht="15" thickBot="1" thickTop="1">
      <c r="A85" s="66"/>
      <c r="B85" s="70"/>
      <c r="C85" s="76"/>
      <c r="D85" s="94"/>
      <c r="E85" s="94"/>
      <c r="F85" s="94"/>
      <c r="G85" s="94"/>
      <c r="H85" s="95"/>
      <c r="I85" s="94"/>
      <c r="J85" s="96"/>
    </row>
    <row r="86" spans="1:10" ht="13.5">
      <c r="A86" s="66"/>
      <c r="B86" s="97" t="s">
        <v>281</v>
      </c>
      <c r="C86" s="789" t="s">
        <v>763</v>
      </c>
      <c r="D86" s="80" t="s">
        <v>130</v>
      </c>
      <c r="E86" s="58" t="s">
        <v>179</v>
      </c>
      <c r="F86" s="81" t="s">
        <v>180</v>
      </c>
      <c r="G86" s="801" t="s">
        <v>181</v>
      </c>
      <c r="H86" s="818"/>
      <c r="I86" s="793" t="s">
        <v>763</v>
      </c>
      <c r="J86" s="82" t="s">
        <v>182</v>
      </c>
    </row>
    <row r="87" spans="1:10" ht="13.5" customHeight="1">
      <c r="A87" s="66"/>
      <c r="B87" s="85"/>
      <c r="C87" s="790"/>
      <c r="D87" s="150" t="s">
        <v>282</v>
      </c>
      <c r="E87" s="46" t="s">
        <v>283</v>
      </c>
      <c r="F87" s="26" t="s">
        <v>137</v>
      </c>
      <c r="G87" s="825" t="s">
        <v>284</v>
      </c>
      <c r="H87" s="826"/>
      <c r="I87" s="794"/>
      <c r="J87" s="102" t="s">
        <v>285</v>
      </c>
    </row>
    <row r="88" spans="1:10" ht="13.5">
      <c r="A88" s="66"/>
      <c r="B88" s="70"/>
      <c r="C88" s="86"/>
      <c r="D88" s="85" t="s">
        <v>146</v>
      </c>
      <c r="E88" s="18"/>
      <c r="F88" s="18"/>
      <c r="G88" s="41"/>
      <c r="H88" s="36"/>
      <c r="I88" s="18"/>
      <c r="J88" s="86"/>
    </row>
    <row r="89" spans="1:10" ht="13.5">
      <c r="A89" s="66"/>
      <c r="B89" s="70"/>
      <c r="C89" s="476"/>
      <c r="D89" s="85" t="s">
        <v>286</v>
      </c>
      <c r="E89" s="18"/>
      <c r="F89" s="18"/>
      <c r="G89" s="18"/>
      <c r="H89" s="40"/>
      <c r="I89" s="474"/>
      <c r="J89" s="838" t="s">
        <v>440</v>
      </c>
    </row>
    <row r="90" spans="1:10" ht="13.5">
      <c r="A90" s="66"/>
      <c r="B90" s="70"/>
      <c r="C90" s="476"/>
      <c r="D90" s="85" t="s">
        <v>287</v>
      </c>
      <c r="E90" s="18"/>
      <c r="F90" s="18"/>
      <c r="G90" s="18"/>
      <c r="H90" s="40"/>
      <c r="I90" s="18"/>
      <c r="J90" s="838"/>
    </row>
    <row r="91" spans="1:10" ht="13.5">
      <c r="A91" s="66"/>
      <c r="B91" s="70"/>
      <c r="C91" s="476"/>
      <c r="D91" s="85" t="s">
        <v>288</v>
      </c>
      <c r="E91" s="18"/>
      <c r="F91" s="18"/>
      <c r="G91" s="18"/>
      <c r="H91" s="40"/>
      <c r="I91" s="436"/>
      <c r="J91" s="838"/>
    </row>
    <row r="92" spans="1:10" ht="13.5">
      <c r="A92" s="66"/>
      <c r="B92" s="72" t="s">
        <v>614</v>
      </c>
      <c r="C92" s="476"/>
      <c r="D92" s="85" t="s">
        <v>289</v>
      </c>
      <c r="E92" s="18"/>
      <c r="F92" s="18"/>
      <c r="G92" s="18"/>
      <c r="H92" s="40"/>
      <c r="I92" s="474"/>
      <c r="J92" s="807" t="s">
        <v>441</v>
      </c>
    </row>
    <row r="93" spans="1:10" ht="13.5">
      <c r="A93" s="66"/>
      <c r="B93" s="70"/>
      <c r="C93" s="476"/>
      <c r="D93" s="85" t="s">
        <v>296</v>
      </c>
      <c r="E93" s="18"/>
      <c r="F93" s="18"/>
      <c r="G93" s="18"/>
      <c r="H93" s="40"/>
      <c r="I93" s="18"/>
      <c r="J93" s="807"/>
    </row>
    <row r="94" spans="1:10" ht="14.25" thickBot="1">
      <c r="A94" s="66"/>
      <c r="B94" s="72" t="s">
        <v>614</v>
      </c>
      <c r="C94" s="476"/>
      <c r="D94" s="109" t="s">
        <v>174</v>
      </c>
      <c r="E94" s="18"/>
      <c r="F94" s="18"/>
      <c r="G94" s="18"/>
      <c r="H94" s="40"/>
      <c r="I94" s="18"/>
      <c r="J94" s="837"/>
    </row>
    <row r="95" spans="1:10" ht="15" thickBot="1" thickTop="1">
      <c r="A95" s="66"/>
      <c r="B95" s="70"/>
      <c r="C95" s="476"/>
      <c r="D95" s="803" t="s">
        <v>767</v>
      </c>
      <c r="E95" s="804"/>
      <c r="F95" s="804"/>
      <c r="G95" s="805"/>
      <c r="H95" s="40"/>
      <c r="I95" s="18"/>
      <c r="J95" s="162" t="s">
        <v>607</v>
      </c>
    </row>
    <row r="96" spans="1:10" ht="15" thickBot="1" thickTop="1">
      <c r="A96" s="66"/>
      <c r="B96" s="85"/>
      <c r="C96" s="73"/>
      <c r="D96" s="109"/>
      <c r="E96" s="18"/>
      <c r="F96" s="18"/>
      <c r="G96" s="18"/>
      <c r="H96" s="40"/>
      <c r="I96" s="18"/>
      <c r="J96" s="86"/>
    </row>
    <row r="97" spans="1:10" ht="14.25" thickTop="1">
      <c r="A97" s="66"/>
      <c r="B97" s="122" t="s">
        <v>823</v>
      </c>
      <c r="C97" s="125">
        <f>IF(AND(C98="",COUNTIF(C89:C95,"○")=0),"",COUNTIF(C89:C95,"○"))</f>
      </c>
      <c r="D97" s="142" t="s">
        <v>277</v>
      </c>
      <c r="E97" s="143"/>
      <c r="F97" s="18"/>
      <c r="G97" s="18"/>
      <c r="H97" s="40"/>
      <c r="I97" s="474"/>
      <c r="J97" s="86" t="s">
        <v>608</v>
      </c>
    </row>
    <row r="98" spans="1:10" ht="13.5">
      <c r="A98" s="66"/>
      <c r="B98" s="122" t="s">
        <v>824</v>
      </c>
      <c r="C98" s="125">
        <f>IF(COUNTIF(C89:C95,"×")=0,"",COUNTIF(C89:C95,"×"))</f>
      </c>
      <c r="D98" s="85" t="s">
        <v>278</v>
      </c>
      <c r="E98" s="146"/>
      <c r="F98" s="18"/>
      <c r="G98" s="18"/>
      <c r="H98" s="40"/>
      <c r="I98" s="18"/>
      <c r="J98" s="86" t="s">
        <v>609</v>
      </c>
    </row>
    <row r="99" spans="1:10" ht="13.5">
      <c r="A99" s="66"/>
      <c r="B99" s="122" t="s">
        <v>825</v>
      </c>
      <c r="C99" s="163"/>
      <c r="D99" s="85" t="s">
        <v>279</v>
      </c>
      <c r="E99" s="146"/>
      <c r="F99" s="18"/>
      <c r="G99" s="18"/>
      <c r="H99" s="40"/>
      <c r="I99" s="18"/>
      <c r="J99" s="86" t="s">
        <v>610</v>
      </c>
    </row>
    <row r="100" spans="1:10" ht="14.25" thickBot="1">
      <c r="A100" s="66"/>
      <c r="B100" s="85"/>
      <c r="C100" s="73"/>
      <c r="D100" s="85" t="s">
        <v>280</v>
      </c>
      <c r="E100" s="146"/>
      <c r="F100" s="18"/>
      <c r="G100" s="18"/>
      <c r="H100" s="40"/>
      <c r="I100" s="18"/>
      <c r="J100" s="86" t="s">
        <v>611</v>
      </c>
    </row>
    <row r="101" spans="1:10" ht="14.25" thickTop="1">
      <c r="A101" s="66"/>
      <c r="B101" s="123" t="s">
        <v>826</v>
      </c>
      <c r="C101" s="125">
        <f>C97</f>
      </c>
      <c r="D101" s="145" t="s">
        <v>829</v>
      </c>
      <c r="E101" s="144"/>
      <c r="F101" s="143"/>
      <c r="G101" s="18"/>
      <c r="H101" s="40"/>
      <c r="I101" s="474"/>
      <c r="J101" s="86" t="s">
        <v>612</v>
      </c>
    </row>
    <row r="102" spans="1:10" ht="13.5">
      <c r="A102" s="66"/>
      <c r="B102" s="123" t="s">
        <v>827</v>
      </c>
      <c r="C102" s="75">
        <f>IF(SUM(C97:C98)=0,"",SUM(C97:C98))</f>
      </c>
      <c r="D102" s="92" t="s">
        <v>633</v>
      </c>
      <c r="E102" s="18"/>
      <c r="F102" s="146"/>
      <c r="G102" s="18"/>
      <c r="H102" s="40"/>
      <c r="I102" s="18"/>
      <c r="J102" s="86" t="s">
        <v>845</v>
      </c>
    </row>
    <row r="103" spans="1:10" ht="14.25" thickBot="1">
      <c r="A103" s="66"/>
      <c r="B103" s="123" t="s">
        <v>828</v>
      </c>
      <c r="C103" s="77">
        <f>IF(ISERROR(C101/C102)=TRUE,"",ROUNDDOWN(C101/C102,2))</f>
      </c>
      <c r="D103" s="92" t="s">
        <v>830</v>
      </c>
      <c r="E103" s="18"/>
      <c r="F103" s="146"/>
      <c r="G103" s="18"/>
      <c r="H103" s="40"/>
      <c r="I103" s="18"/>
      <c r="J103" s="86"/>
    </row>
    <row r="104" spans="1:10" ht="15" thickBot="1" thickTop="1">
      <c r="A104" s="66"/>
      <c r="B104" s="123" t="s">
        <v>631</v>
      </c>
      <c r="C104" s="175">
        <f>IF(OR(I97="○",I101="○"),"e",IF(OR(I89="○",I92="○"),"d",IF(C103="","",IF(C102&lt;=2,"c",IF(C103&lt;=0.6,"d",IF(C103&lt;0.8,"c",IF(C103&lt;0.9,"b",IF(C103&gt;=0.9,"a",""))))))))</f>
      </c>
      <c r="D104" s="148" t="s">
        <v>632</v>
      </c>
      <c r="E104" s="149"/>
      <c r="F104" s="147"/>
      <c r="G104" s="18"/>
      <c r="H104" s="40"/>
      <c r="I104" s="18"/>
      <c r="J104" s="162" t="s">
        <v>606</v>
      </c>
    </row>
    <row r="105" spans="1:10" ht="15" thickBot="1" thickTop="1">
      <c r="A105" s="67"/>
      <c r="B105" s="93"/>
      <c r="C105" s="140"/>
      <c r="D105" s="93"/>
      <c r="E105" s="94"/>
      <c r="F105" s="94"/>
      <c r="G105" s="94"/>
      <c r="H105" s="95"/>
      <c r="I105" s="94"/>
      <c r="J105" s="96"/>
    </row>
    <row r="108" spans="1:2" ht="13.5">
      <c r="A108" s="5" t="s">
        <v>772</v>
      </c>
      <c r="B108" s="5"/>
    </row>
    <row r="109" spans="1:2" ht="13.5">
      <c r="A109" s="1" t="s">
        <v>842</v>
      </c>
      <c r="B109" s="1" t="s">
        <v>842</v>
      </c>
    </row>
    <row r="110" spans="1:2" ht="13.5">
      <c r="A110" s="1" t="s">
        <v>843</v>
      </c>
      <c r="B110" s="1"/>
    </row>
    <row r="111" spans="1:2" ht="13.5">
      <c r="A111" s="53"/>
      <c r="B111" s="53"/>
    </row>
  </sheetData>
  <sheetProtection sheet="1" objects="1" scenarios="1"/>
  <mergeCells count="31">
    <mergeCell ref="J13:J15"/>
    <mergeCell ref="J11:J12"/>
    <mergeCell ref="J35:J36"/>
    <mergeCell ref="J42:J43"/>
    <mergeCell ref="J92:J94"/>
    <mergeCell ref="J89:J91"/>
    <mergeCell ref="J9:J10"/>
    <mergeCell ref="J6:J8"/>
    <mergeCell ref="I86:I87"/>
    <mergeCell ref="G86:H86"/>
    <mergeCell ref="G87:H87"/>
    <mergeCell ref="I32:I33"/>
    <mergeCell ref="G33:H33"/>
    <mergeCell ref="G32:H32"/>
    <mergeCell ref="D40:G41"/>
    <mergeCell ref="D45:G45"/>
    <mergeCell ref="I59:I60"/>
    <mergeCell ref="I3:I4"/>
    <mergeCell ref="G4:H4"/>
    <mergeCell ref="G3:H3"/>
    <mergeCell ref="D21:G21"/>
    <mergeCell ref="D95:G95"/>
    <mergeCell ref="D1:G1"/>
    <mergeCell ref="D57:G57"/>
    <mergeCell ref="C59:C60"/>
    <mergeCell ref="C3:C4"/>
    <mergeCell ref="C32:C33"/>
    <mergeCell ref="C86:C87"/>
    <mergeCell ref="G59:H59"/>
    <mergeCell ref="G60:H60"/>
    <mergeCell ref="D75:G75"/>
  </mergeCells>
  <conditionalFormatting sqref="E3:E4">
    <cfRule type="expression" priority="1" dxfId="0" stopIfTrue="1">
      <formula>$C$30="b"</formula>
    </cfRule>
  </conditionalFormatting>
  <conditionalFormatting sqref="F3:F4">
    <cfRule type="expression" priority="2" dxfId="0" stopIfTrue="1">
      <formula>$C$30="c"</formula>
    </cfRule>
  </conditionalFormatting>
  <conditionalFormatting sqref="G3:H4">
    <cfRule type="expression" priority="3" dxfId="0" stopIfTrue="1">
      <formula>$C$30="d"</formula>
    </cfRule>
  </conditionalFormatting>
  <conditionalFormatting sqref="J3:J4">
    <cfRule type="expression" priority="4" dxfId="0" stopIfTrue="1">
      <formula>$C$30="e"</formula>
    </cfRule>
  </conditionalFormatting>
  <conditionalFormatting sqref="D32:D33">
    <cfRule type="expression" priority="5" dxfId="0" stopIfTrue="1">
      <formula>$C$54="a"</formula>
    </cfRule>
  </conditionalFormatting>
  <conditionalFormatting sqref="E32:E33">
    <cfRule type="expression" priority="6" dxfId="0" stopIfTrue="1">
      <formula>$C$54="b"</formula>
    </cfRule>
  </conditionalFormatting>
  <conditionalFormatting sqref="F32:F33">
    <cfRule type="expression" priority="7" dxfId="0" stopIfTrue="1">
      <formula>$C$54="c"</formula>
    </cfRule>
  </conditionalFormatting>
  <conditionalFormatting sqref="G32:H33">
    <cfRule type="expression" priority="8" dxfId="0" stopIfTrue="1">
      <formula>$C$54="d"</formula>
    </cfRule>
  </conditionalFormatting>
  <conditionalFormatting sqref="J32:J33">
    <cfRule type="expression" priority="9" dxfId="0" stopIfTrue="1">
      <formula>$C$54="e"</formula>
    </cfRule>
  </conditionalFormatting>
  <conditionalFormatting sqref="D59:D60">
    <cfRule type="expression" priority="10" dxfId="0" stopIfTrue="1">
      <formula>$C$84="a"</formula>
    </cfRule>
  </conditionalFormatting>
  <conditionalFormatting sqref="E59:E60">
    <cfRule type="expression" priority="11" dxfId="0" stopIfTrue="1">
      <formula>$C$84="b"</formula>
    </cfRule>
  </conditionalFormatting>
  <conditionalFormatting sqref="F59:F60">
    <cfRule type="expression" priority="12" dxfId="0" stopIfTrue="1">
      <formula>$C$84="c"</formula>
    </cfRule>
  </conditionalFormatting>
  <conditionalFormatting sqref="G59:H60">
    <cfRule type="expression" priority="13" dxfId="0" stopIfTrue="1">
      <formula>$C$84="d"</formula>
    </cfRule>
  </conditionalFormatting>
  <conditionalFormatting sqref="J59:J60">
    <cfRule type="expression" priority="14" dxfId="0" stopIfTrue="1">
      <formula>$C$84="e"</formula>
    </cfRule>
  </conditionalFormatting>
  <conditionalFormatting sqref="D86:D87">
    <cfRule type="expression" priority="15" dxfId="0" stopIfTrue="1">
      <formula>$C$104="a"</formula>
    </cfRule>
  </conditionalFormatting>
  <conditionalFormatting sqref="E86:E87">
    <cfRule type="expression" priority="16" dxfId="0" stopIfTrue="1">
      <formula>$C$104="b"</formula>
    </cfRule>
  </conditionalFormatting>
  <conditionalFormatting sqref="F86:F87">
    <cfRule type="expression" priority="17" dxfId="0" stopIfTrue="1">
      <formula>$C$104="c"</formula>
    </cfRule>
  </conditionalFormatting>
  <conditionalFormatting sqref="G86:H87">
    <cfRule type="expression" priority="18" dxfId="0" stopIfTrue="1">
      <formula>$C$104="d"</formula>
    </cfRule>
  </conditionalFormatting>
  <conditionalFormatting sqref="J86:J87">
    <cfRule type="expression" priority="19" dxfId="0" stopIfTrue="1">
      <formula>$C$104="e"</formula>
    </cfRule>
  </conditionalFormatting>
  <dataValidations count="2">
    <dataValidation type="list" allowBlank="1" showInputMessage="1" showErrorMessage="1" sqref="I6 I11 I13 I101 I20 I35 I42 I44 I62 I69 I71 I89 I91:I92 I97 I9">
      <formula1>$B$109:$B$110</formula1>
    </dataValidation>
    <dataValidation type="list" allowBlank="1" showInputMessage="1" showErrorMessage="1" sqref="C6:C21 C89:C95 C62:C75 C35:C40 C42:C45">
      <formula1>$A$109:$A$111</formula1>
    </dataValidation>
  </dataValidations>
  <printOptions/>
  <pageMargins left="0.75" right="0.57" top="0.76" bottom="0.64" header="0.512" footer="0.512"/>
  <pageSetup horizontalDpi="600" verticalDpi="600" orientation="landscape" paperSize="9" scale="74" r:id="rId1"/>
  <rowBreaks count="2" manualBreakCount="2">
    <brk id="55" max="255" man="1"/>
    <brk id="105" max="9" man="1"/>
  </rowBreaks>
  <colBreaks count="1" manualBreakCount="1">
    <brk id="10" max="65535" man="1"/>
  </colBreaks>
</worksheet>
</file>

<file path=xl/worksheets/sheet7.xml><?xml version="1.0" encoding="utf-8"?>
<worksheet xmlns="http://schemas.openxmlformats.org/spreadsheetml/2006/main" xmlns:r="http://schemas.openxmlformats.org/officeDocument/2006/relationships">
  <sheetPr codeName="Sheet5">
    <pageSetUpPr fitToPage="1"/>
  </sheetPr>
  <dimension ref="A1:L64"/>
  <sheetViews>
    <sheetView zoomScale="75" zoomScaleNormal="75" zoomScalePageLayoutView="0" workbookViewId="0" topLeftCell="A1">
      <selection activeCell="C14" sqref="C14"/>
    </sheetView>
  </sheetViews>
  <sheetFormatPr defaultColWidth="9.00390625" defaultRowHeight="13.5"/>
  <cols>
    <col min="1" max="1" width="11.75390625" style="0" customWidth="1"/>
    <col min="2" max="2" width="17.75390625" style="0" customWidth="1"/>
    <col min="3" max="3" width="5.50390625" style="0" customWidth="1"/>
    <col min="4" max="4" width="13.125" style="0" customWidth="1"/>
    <col min="5" max="5" width="16.125" style="0" customWidth="1"/>
    <col min="6" max="7" width="28.625" style="0" customWidth="1"/>
    <col min="8" max="8" width="5.375" style="0" customWidth="1"/>
    <col min="9" max="9" width="10.625" style="0" customWidth="1"/>
    <col min="10" max="10" width="13.875" style="0" customWidth="1"/>
    <col min="11" max="11" width="5.375" style="0" customWidth="1"/>
    <col min="12" max="12" width="26.625" style="0" customWidth="1"/>
    <col min="13" max="13" width="4.125" style="0" customWidth="1"/>
  </cols>
  <sheetData>
    <row r="1" ht="48" customHeight="1">
      <c r="L1" s="296"/>
    </row>
    <row r="2" spans="1:7" ht="17.25">
      <c r="A2" s="30" t="s">
        <v>562</v>
      </c>
      <c r="E2" s="337" t="s">
        <v>126</v>
      </c>
      <c r="F2" s="337"/>
      <c r="G2" s="337"/>
    </row>
    <row r="3" spans="1:12" ht="14.25" thickBot="1">
      <c r="A3" s="336" t="s">
        <v>649</v>
      </c>
      <c r="L3" s="31" t="s">
        <v>298</v>
      </c>
    </row>
    <row r="4" spans="1:12" ht="13.5">
      <c r="A4" s="183" t="s">
        <v>128</v>
      </c>
      <c r="B4" s="164" t="s">
        <v>693</v>
      </c>
      <c r="C4" s="849" t="s">
        <v>763</v>
      </c>
      <c r="D4" s="839" t="s">
        <v>210</v>
      </c>
      <c r="E4" s="802"/>
      <c r="F4" s="58" t="s">
        <v>299</v>
      </c>
      <c r="G4" s="58" t="s">
        <v>132</v>
      </c>
      <c r="H4" s="179" t="s">
        <v>763</v>
      </c>
      <c r="I4" s="801" t="s">
        <v>870</v>
      </c>
      <c r="J4" s="802"/>
      <c r="K4" s="179" t="s">
        <v>763</v>
      </c>
      <c r="L4" s="82" t="s">
        <v>869</v>
      </c>
    </row>
    <row r="5" spans="1:12" ht="13.5">
      <c r="A5" s="853" t="s">
        <v>300</v>
      </c>
      <c r="B5" s="165" t="s">
        <v>861</v>
      </c>
      <c r="C5" s="850"/>
      <c r="D5" s="854" t="s">
        <v>857</v>
      </c>
      <c r="E5" s="855"/>
      <c r="F5" s="840" t="s">
        <v>858</v>
      </c>
      <c r="G5" s="840" t="s">
        <v>859</v>
      </c>
      <c r="H5" s="840" t="s">
        <v>860</v>
      </c>
      <c r="I5" s="845"/>
      <c r="J5" s="845"/>
      <c r="K5" s="845"/>
      <c r="L5" s="846"/>
    </row>
    <row r="6" spans="1:12" ht="57.75" customHeight="1">
      <c r="A6" s="853"/>
      <c r="B6" s="394" t="s">
        <v>302</v>
      </c>
      <c r="C6" s="166"/>
      <c r="D6" s="856"/>
      <c r="E6" s="857"/>
      <c r="F6" s="841"/>
      <c r="G6" s="841"/>
      <c r="H6" s="841"/>
      <c r="I6" s="847"/>
      <c r="J6" s="847"/>
      <c r="K6" s="847"/>
      <c r="L6" s="848"/>
    </row>
    <row r="7" spans="1:12" ht="13.5">
      <c r="A7" s="66"/>
      <c r="B7" s="70"/>
      <c r="C7" s="76"/>
      <c r="D7" s="151" t="s">
        <v>301</v>
      </c>
      <c r="E7" s="18"/>
      <c r="F7" s="18"/>
      <c r="G7" s="18"/>
      <c r="H7" s="40"/>
      <c r="I7" s="41"/>
      <c r="J7" s="49"/>
      <c r="K7" s="18"/>
      <c r="L7" s="169"/>
    </row>
    <row r="8" spans="1:12" ht="13.5">
      <c r="A8" s="170"/>
      <c r="B8" s="167"/>
      <c r="C8" s="100"/>
      <c r="D8" s="85" t="s">
        <v>303</v>
      </c>
      <c r="E8" s="18"/>
      <c r="F8" s="18"/>
      <c r="G8" s="18"/>
      <c r="H8" s="473"/>
      <c r="I8" s="810" t="s">
        <v>597</v>
      </c>
      <c r="J8" s="811"/>
      <c r="K8" s="473"/>
      <c r="L8" s="86" t="s">
        <v>592</v>
      </c>
    </row>
    <row r="9" spans="1:12" ht="13.5">
      <c r="A9" s="66"/>
      <c r="B9" s="70"/>
      <c r="C9" s="76"/>
      <c r="D9" s="85" t="s">
        <v>304</v>
      </c>
      <c r="E9" s="18"/>
      <c r="F9" s="18"/>
      <c r="G9" s="18"/>
      <c r="H9" s="40"/>
      <c r="I9" s="810"/>
      <c r="J9" s="811"/>
      <c r="K9" s="18"/>
      <c r="L9" s="86" t="s">
        <v>593</v>
      </c>
    </row>
    <row r="10" spans="1:12" ht="14.25" thickBot="1">
      <c r="A10" s="66"/>
      <c r="B10" s="70"/>
      <c r="C10" s="76"/>
      <c r="D10" s="85" t="s">
        <v>1038</v>
      </c>
      <c r="E10" s="18"/>
      <c r="F10" s="18"/>
      <c r="G10" s="18"/>
      <c r="H10" s="40"/>
      <c r="I10" s="18"/>
      <c r="J10" s="19"/>
      <c r="K10" s="18"/>
      <c r="L10" s="86"/>
    </row>
    <row r="11" spans="1:12" ht="15" thickBot="1" thickTop="1">
      <c r="A11" s="66"/>
      <c r="B11" s="70"/>
      <c r="C11" s="76"/>
      <c r="D11" s="85" t="s">
        <v>305</v>
      </c>
      <c r="E11" s="18"/>
      <c r="F11" s="18"/>
      <c r="G11" s="18"/>
      <c r="H11" s="40"/>
      <c r="I11" s="176" t="s">
        <v>601</v>
      </c>
      <c r="J11" s="177"/>
      <c r="K11" s="478"/>
      <c r="L11" s="807" t="s">
        <v>594</v>
      </c>
    </row>
    <row r="12" spans="1:12" ht="14.25" thickTop="1">
      <c r="A12" s="66"/>
      <c r="B12" s="70"/>
      <c r="C12" s="76"/>
      <c r="D12" s="85" t="s">
        <v>306</v>
      </c>
      <c r="E12" s="18"/>
      <c r="F12" s="18"/>
      <c r="G12" s="18"/>
      <c r="H12" s="40"/>
      <c r="I12" s="18"/>
      <c r="J12" s="19"/>
      <c r="K12" s="18"/>
      <c r="L12" s="807"/>
    </row>
    <row r="13" spans="1:12" ht="14.25" thickBot="1">
      <c r="A13" s="66"/>
      <c r="B13" s="70"/>
      <c r="C13" s="76"/>
      <c r="D13" s="85"/>
      <c r="E13" s="18"/>
      <c r="F13" s="18"/>
      <c r="G13" s="18"/>
      <c r="H13" s="40"/>
      <c r="I13" s="18"/>
      <c r="J13" s="19"/>
      <c r="K13" s="18"/>
      <c r="L13" s="86"/>
    </row>
    <row r="14" spans="1:12" ht="15" thickBot="1" thickTop="1">
      <c r="A14" s="66"/>
      <c r="B14" s="74" t="s">
        <v>634</v>
      </c>
      <c r="C14" s="477"/>
      <c r="D14" s="168" t="s">
        <v>851</v>
      </c>
      <c r="E14" s="141"/>
      <c r="F14" s="18"/>
      <c r="G14" s="18"/>
      <c r="H14" s="40"/>
      <c r="I14" s="18"/>
      <c r="J14" s="19"/>
      <c r="K14" s="18"/>
      <c r="L14" s="162" t="s">
        <v>846</v>
      </c>
    </row>
    <row r="15" spans="1:12" ht="15" thickBot="1" thickTop="1">
      <c r="A15" s="66"/>
      <c r="B15" s="70"/>
      <c r="C15" s="76"/>
      <c r="D15" s="93"/>
      <c r="E15" s="94"/>
      <c r="F15" s="94"/>
      <c r="G15" s="94"/>
      <c r="H15" s="95"/>
      <c r="I15" s="94"/>
      <c r="J15" s="138"/>
      <c r="K15" s="94"/>
      <c r="L15" s="96"/>
    </row>
    <row r="16" spans="1:12" ht="13.5">
      <c r="A16" s="66"/>
      <c r="B16" s="173" t="s">
        <v>1103</v>
      </c>
      <c r="C16" s="849" t="s">
        <v>763</v>
      </c>
      <c r="D16" s="839" t="s">
        <v>307</v>
      </c>
      <c r="E16" s="802"/>
      <c r="F16" s="58" t="s">
        <v>308</v>
      </c>
      <c r="G16" s="81" t="s">
        <v>309</v>
      </c>
      <c r="H16" s="801" t="s">
        <v>870</v>
      </c>
      <c r="I16" s="818"/>
      <c r="J16" s="818"/>
      <c r="K16" s="793" t="s">
        <v>763</v>
      </c>
      <c r="L16" s="178" t="s">
        <v>869</v>
      </c>
    </row>
    <row r="17" spans="1:12" ht="13.5">
      <c r="A17" s="66"/>
      <c r="B17" s="85"/>
      <c r="C17" s="850"/>
      <c r="D17" s="858" t="s">
        <v>310</v>
      </c>
      <c r="E17" s="796"/>
      <c r="F17" s="13" t="s">
        <v>311</v>
      </c>
      <c r="G17" s="12" t="s">
        <v>312</v>
      </c>
      <c r="H17" s="842" t="s">
        <v>871</v>
      </c>
      <c r="I17" s="843"/>
      <c r="J17" s="844"/>
      <c r="K17" s="794"/>
      <c r="L17" s="121" t="s">
        <v>314</v>
      </c>
    </row>
    <row r="18" spans="1:12" ht="13.5">
      <c r="A18" s="66"/>
      <c r="B18" s="165"/>
      <c r="C18" s="75"/>
      <c r="D18" s="851" t="s">
        <v>315</v>
      </c>
      <c r="E18" s="852"/>
      <c r="F18" s="18"/>
      <c r="G18" s="18"/>
      <c r="H18" s="18"/>
      <c r="I18" s="41"/>
      <c r="J18" s="36"/>
      <c r="K18" s="18"/>
      <c r="L18" s="86"/>
    </row>
    <row r="19" spans="1:12" ht="13.5">
      <c r="A19" s="66"/>
      <c r="B19" s="119" t="s">
        <v>614</v>
      </c>
      <c r="C19" s="471"/>
      <c r="D19" s="859" t="s">
        <v>862</v>
      </c>
      <c r="E19" s="860"/>
      <c r="F19" s="860"/>
      <c r="G19" s="860"/>
      <c r="H19" s="18"/>
      <c r="I19" s="18"/>
      <c r="J19" s="40"/>
      <c r="K19" s="473"/>
      <c r="L19" s="807" t="s">
        <v>597</v>
      </c>
    </row>
    <row r="20" spans="1:12" ht="13.5">
      <c r="A20" s="66"/>
      <c r="B20" s="214"/>
      <c r="C20" s="471"/>
      <c r="D20" s="85" t="s">
        <v>865</v>
      </c>
      <c r="E20" s="18"/>
      <c r="F20" s="18"/>
      <c r="G20" s="18"/>
      <c r="H20" s="18"/>
      <c r="I20" s="18"/>
      <c r="J20" s="40"/>
      <c r="K20" s="18"/>
      <c r="L20" s="807"/>
    </row>
    <row r="21" spans="1:12" ht="14.25" thickBot="1">
      <c r="A21" s="66"/>
      <c r="B21" s="119" t="s">
        <v>614</v>
      </c>
      <c r="C21" s="471"/>
      <c r="D21" s="85" t="s">
        <v>729</v>
      </c>
      <c r="E21" s="18"/>
      <c r="F21" s="18"/>
      <c r="G21" s="18"/>
      <c r="H21" s="18"/>
      <c r="I21" s="18"/>
      <c r="J21" s="40"/>
      <c r="K21" s="18"/>
      <c r="L21" s="86"/>
    </row>
    <row r="22" spans="1:12" ht="15" thickBot="1" thickTop="1">
      <c r="A22" s="66"/>
      <c r="B22" s="126" t="s">
        <v>614</v>
      </c>
      <c r="C22" s="471"/>
      <c r="D22" s="85" t="s">
        <v>866</v>
      </c>
      <c r="E22" s="18"/>
      <c r="F22" s="18"/>
      <c r="G22" s="18"/>
      <c r="H22" s="18"/>
      <c r="I22" s="18"/>
      <c r="J22" s="40"/>
      <c r="K22" s="18"/>
      <c r="L22" s="162" t="s">
        <v>848</v>
      </c>
    </row>
    <row r="23" spans="1:12" ht="14.25" thickTop="1">
      <c r="A23" s="66"/>
      <c r="B23" s="126" t="s">
        <v>614</v>
      </c>
      <c r="C23" s="471"/>
      <c r="D23" s="85" t="s">
        <v>867</v>
      </c>
      <c r="E23" s="18"/>
      <c r="F23" s="18"/>
      <c r="G23" s="18"/>
      <c r="H23" s="18"/>
      <c r="I23" s="18"/>
      <c r="J23" s="40"/>
      <c r="K23" s="18"/>
      <c r="L23" s="86"/>
    </row>
    <row r="24" spans="1:12" ht="13.5">
      <c r="A24" s="66"/>
      <c r="B24" s="126" t="s">
        <v>614</v>
      </c>
      <c r="C24" s="471"/>
      <c r="D24" s="85" t="s">
        <v>868</v>
      </c>
      <c r="E24" s="18"/>
      <c r="F24" s="18"/>
      <c r="G24" s="18"/>
      <c r="H24" s="18"/>
      <c r="I24" s="18"/>
      <c r="J24" s="40"/>
      <c r="K24" s="18"/>
      <c r="L24" s="86"/>
    </row>
    <row r="25" spans="1:12" ht="13.5">
      <c r="A25" s="66"/>
      <c r="B25" s="85"/>
      <c r="C25" s="471"/>
      <c r="D25" s="803" t="s">
        <v>946</v>
      </c>
      <c r="E25" s="804"/>
      <c r="F25" s="804"/>
      <c r="G25" s="804"/>
      <c r="H25" s="804"/>
      <c r="I25" s="805"/>
      <c r="J25" s="40"/>
      <c r="K25" s="473"/>
      <c r="L25" s="86" t="s">
        <v>592</v>
      </c>
    </row>
    <row r="26" spans="1:12" ht="14.25" thickBot="1">
      <c r="A26" s="66"/>
      <c r="B26" s="85"/>
      <c r="C26" s="73"/>
      <c r="D26" s="85"/>
      <c r="E26" s="18"/>
      <c r="F26" s="18"/>
      <c r="G26" s="18"/>
      <c r="H26" s="18"/>
      <c r="I26" s="18"/>
      <c r="J26" s="40"/>
      <c r="K26" s="18"/>
      <c r="L26" s="86" t="s">
        <v>593</v>
      </c>
    </row>
    <row r="27" spans="1:12" ht="14.25" thickTop="1">
      <c r="A27" s="66"/>
      <c r="B27" s="122" t="s">
        <v>823</v>
      </c>
      <c r="C27" s="125">
        <f>IF(AND(C28="",COUNTIF(C19:C25,"○")=0),"",COUNTIF(C19:C25,"○"))</f>
      </c>
      <c r="D27" s="142" t="s">
        <v>316</v>
      </c>
      <c r="E27" s="144"/>
      <c r="F27" s="143"/>
      <c r="G27" s="18"/>
      <c r="H27" s="18"/>
      <c r="I27" s="18"/>
      <c r="J27" s="40"/>
      <c r="K27" s="473"/>
      <c r="L27" s="807" t="s">
        <v>594</v>
      </c>
    </row>
    <row r="28" spans="1:12" ht="13.5">
      <c r="A28" s="66"/>
      <c r="B28" s="122" t="s">
        <v>824</v>
      </c>
      <c r="C28" s="125">
        <f>IF(COUNTIF(C19:C25,"×")=0,"",COUNTIF(C19:C25,"×"))</f>
      </c>
      <c r="D28" s="85" t="s">
        <v>317</v>
      </c>
      <c r="E28" s="18"/>
      <c r="F28" s="146"/>
      <c r="G28" s="18"/>
      <c r="H28" s="18"/>
      <c r="I28" s="18"/>
      <c r="J28" s="40"/>
      <c r="K28" s="18"/>
      <c r="L28" s="807"/>
    </row>
    <row r="29" spans="1:12" ht="14.25" thickBot="1">
      <c r="A29" s="66"/>
      <c r="B29" s="122" t="s">
        <v>825</v>
      </c>
      <c r="C29" s="174"/>
      <c r="D29" s="85" t="s">
        <v>318</v>
      </c>
      <c r="E29" s="18"/>
      <c r="F29" s="146"/>
      <c r="G29" s="18"/>
      <c r="H29" s="18"/>
      <c r="I29" s="18"/>
      <c r="J29" s="40"/>
      <c r="K29" s="18"/>
      <c r="L29" s="86"/>
    </row>
    <row r="30" spans="1:12" ht="15" thickBot="1" thickTop="1">
      <c r="A30" s="66"/>
      <c r="B30" s="85"/>
      <c r="C30" s="73"/>
      <c r="D30" s="85" t="s">
        <v>319</v>
      </c>
      <c r="E30" s="18"/>
      <c r="F30" s="147"/>
      <c r="G30" s="18"/>
      <c r="H30" s="18"/>
      <c r="I30" s="18"/>
      <c r="J30" s="40"/>
      <c r="K30" s="18"/>
      <c r="L30" s="162" t="s">
        <v>846</v>
      </c>
    </row>
    <row r="31" spans="1:12" ht="14.25" thickTop="1">
      <c r="A31" s="66"/>
      <c r="B31" s="123" t="s">
        <v>826</v>
      </c>
      <c r="C31" s="125">
        <f>C27</f>
      </c>
      <c r="D31" s="145" t="s">
        <v>829</v>
      </c>
      <c r="E31" s="144"/>
      <c r="F31" s="144"/>
      <c r="G31" s="143"/>
      <c r="H31" s="18"/>
      <c r="I31" s="18"/>
      <c r="J31" s="40"/>
      <c r="K31" s="18"/>
      <c r="L31" s="86"/>
    </row>
    <row r="32" spans="1:12" ht="13.5">
      <c r="A32" s="66"/>
      <c r="B32" s="123" t="s">
        <v>827</v>
      </c>
      <c r="C32" s="75">
        <f>IF(SUM(C27:C28)=0,"",SUM(C27:C28))</f>
      </c>
      <c r="D32" s="92" t="s">
        <v>633</v>
      </c>
      <c r="E32" s="18"/>
      <c r="F32" s="18"/>
      <c r="G32" s="146"/>
      <c r="H32" s="18"/>
      <c r="I32" s="18"/>
      <c r="J32" s="40"/>
      <c r="K32" s="18"/>
      <c r="L32" s="86"/>
    </row>
    <row r="33" spans="1:12" ht="13.5">
      <c r="A33" s="66"/>
      <c r="B33" s="123" t="s">
        <v>828</v>
      </c>
      <c r="C33" s="77">
        <f>IF(ISERROR(C31/C32)=TRUE,"",ROUNDDOWN(C31/C32,2))</f>
      </c>
      <c r="D33" s="92" t="s">
        <v>830</v>
      </c>
      <c r="E33" s="18"/>
      <c r="F33" s="18"/>
      <c r="G33" s="146"/>
      <c r="H33" s="18"/>
      <c r="I33" s="18"/>
      <c r="J33" s="40"/>
      <c r="K33" s="18"/>
      <c r="L33" s="86"/>
    </row>
    <row r="34" spans="1:12" ht="14.25" thickBot="1">
      <c r="A34" s="66"/>
      <c r="B34" s="123" t="s">
        <v>631</v>
      </c>
      <c r="C34" s="175">
        <f>IF(OR(K25="○",K27="○"),"e",IF(K19="○","d",IF(C33="","",IF(C32&lt;=2,"c",IF(C33&lt;=0.6,"d",IF(C33&lt;0.8,"c",IF(C33&lt;0.9,"b",IF(C33&gt;=0.9,"a",""))))))))</f>
      </c>
      <c r="D34" s="148" t="s">
        <v>632</v>
      </c>
      <c r="E34" s="149"/>
      <c r="F34" s="149"/>
      <c r="G34" s="147"/>
      <c r="H34" s="18"/>
      <c r="I34" s="18"/>
      <c r="J34" s="40"/>
      <c r="K34" s="18"/>
      <c r="L34" s="86"/>
    </row>
    <row r="35" spans="1:12" ht="15" thickBot="1" thickTop="1">
      <c r="A35" s="66"/>
      <c r="B35" s="70"/>
      <c r="C35" s="76"/>
      <c r="D35" s="85"/>
      <c r="E35" s="18"/>
      <c r="F35" s="18"/>
      <c r="G35" s="18"/>
      <c r="H35" s="18"/>
      <c r="I35" s="18"/>
      <c r="J35" s="95"/>
      <c r="K35" s="18"/>
      <c r="L35" s="86"/>
    </row>
    <row r="36" spans="1:12" ht="13.5">
      <c r="A36" s="66"/>
      <c r="B36" s="173" t="s">
        <v>1103</v>
      </c>
      <c r="C36" s="849" t="s">
        <v>763</v>
      </c>
      <c r="D36" s="839" t="s">
        <v>320</v>
      </c>
      <c r="E36" s="802"/>
      <c r="F36" s="58" t="s">
        <v>321</v>
      </c>
      <c r="G36" s="58" t="s">
        <v>322</v>
      </c>
      <c r="H36" s="801" t="s">
        <v>323</v>
      </c>
      <c r="I36" s="818"/>
      <c r="J36" s="818"/>
      <c r="K36" s="793" t="s">
        <v>763</v>
      </c>
      <c r="L36" s="178" t="s">
        <v>324</v>
      </c>
    </row>
    <row r="37" spans="1:12" ht="13.5">
      <c r="A37" s="66"/>
      <c r="B37" s="167"/>
      <c r="C37" s="850"/>
      <c r="D37" s="858" t="s">
        <v>310</v>
      </c>
      <c r="E37" s="796"/>
      <c r="F37" s="13" t="s">
        <v>311</v>
      </c>
      <c r="G37" s="12" t="s">
        <v>312</v>
      </c>
      <c r="H37" s="795" t="s">
        <v>313</v>
      </c>
      <c r="I37" s="861"/>
      <c r="J37" s="820"/>
      <c r="K37" s="794"/>
      <c r="L37" s="181" t="s">
        <v>314</v>
      </c>
    </row>
    <row r="38" spans="1:12" ht="13.5">
      <c r="A38" s="66"/>
      <c r="B38" s="167"/>
      <c r="C38" s="100"/>
      <c r="D38" s="851" t="s">
        <v>315</v>
      </c>
      <c r="E38" s="852"/>
      <c r="F38" s="43"/>
      <c r="G38" s="43"/>
      <c r="H38" s="43"/>
      <c r="I38" s="43"/>
      <c r="J38" s="322"/>
      <c r="K38" s="180"/>
      <c r="L38" s="182"/>
    </row>
    <row r="39" spans="1:12" ht="13.5">
      <c r="A39" s="66"/>
      <c r="B39" s="72" t="s">
        <v>614</v>
      </c>
      <c r="C39" s="471"/>
      <c r="D39" s="859" t="s">
        <v>862</v>
      </c>
      <c r="E39" s="860"/>
      <c r="F39" s="860"/>
      <c r="G39" s="860"/>
      <c r="H39" s="25"/>
      <c r="I39" s="18"/>
      <c r="J39" s="40"/>
      <c r="K39" s="473"/>
      <c r="L39" s="807" t="s">
        <v>597</v>
      </c>
    </row>
    <row r="40" spans="1:12" ht="14.25" thickBot="1">
      <c r="A40" s="66"/>
      <c r="B40" s="70"/>
      <c r="C40" s="471"/>
      <c r="D40" s="85" t="s">
        <v>865</v>
      </c>
      <c r="E40" s="18"/>
      <c r="F40" s="18"/>
      <c r="G40" s="18"/>
      <c r="H40" s="18"/>
      <c r="I40" s="18"/>
      <c r="J40" s="40"/>
      <c r="K40" s="18"/>
      <c r="L40" s="807"/>
    </row>
    <row r="41" spans="1:12" ht="15" thickBot="1" thickTop="1">
      <c r="A41" s="66"/>
      <c r="B41" s="396" t="s">
        <v>614</v>
      </c>
      <c r="C41" s="471"/>
      <c r="D41" s="85" t="s">
        <v>729</v>
      </c>
      <c r="E41" s="18"/>
      <c r="F41" s="18"/>
      <c r="G41" s="18"/>
      <c r="H41" s="18"/>
      <c r="I41" s="18"/>
      <c r="J41" s="40"/>
      <c r="K41" s="18"/>
      <c r="L41" s="162" t="s">
        <v>872</v>
      </c>
    </row>
    <row r="42" spans="1:12" ht="14.25" thickTop="1">
      <c r="A42" s="66"/>
      <c r="B42" s="72" t="s">
        <v>614</v>
      </c>
      <c r="C42" s="471"/>
      <c r="D42" s="85" t="s">
        <v>709</v>
      </c>
      <c r="E42" s="18"/>
      <c r="F42" s="18"/>
      <c r="G42" s="18"/>
      <c r="H42" s="18"/>
      <c r="I42" s="18"/>
      <c r="J42" s="40"/>
      <c r="K42" s="18"/>
      <c r="L42" s="86"/>
    </row>
    <row r="43" spans="1:12" ht="13.5">
      <c r="A43" s="66"/>
      <c r="B43" s="72" t="s">
        <v>614</v>
      </c>
      <c r="C43" s="471"/>
      <c r="D43" s="85" t="s">
        <v>874</v>
      </c>
      <c r="E43" s="18"/>
      <c r="F43" s="18"/>
      <c r="G43" s="18"/>
      <c r="H43" s="18"/>
      <c r="I43" s="18"/>
      <c r="J43" s="40"/>
      <c r="K43" s="18"/>
      <c r="L43" s="86"/>
    </row>
    <row r="44" spans="1:12" ht="13.5">
      <c r="A44" s="66"/>
      <c r="B44" s="72" t="s">
        <v>614</v>
      </c>
      <c r="C44" s="471"/>
      <c r="D44" s="85" t="s">
        <v>945</v>
      </c>
      <c r="E44" s="18"/>
      <c r="F44" s="18"/>
      <c r="G44" s="18"/>
      <c r="H44" s="18"/>
      <c r="I44" s="18"/>
      <c r="J44" s="40"/>
      <c r="K44" s="473"/>
      <c r="L44" s="86" t="s">
        <v>592</v>
      </c>
    </row>
    <row r="45" spans="1:12" ht="13.5">
      <c r="A45" s="66"/>
      <c r="B45" s="70"/>
      <c r="C45" s="471"/>
      <c r="D45" s="803" t="s">
        <v>946</v>
      </c>
      <c r="E45" s="804"/>
      <c r="F45" s="804"/>
      <c r="G45" s="804"/>
      <c r="H45" s="804"/>
      <c r="I45" s="805"/>
      <c r="J45" s="40"/>
      <c r="K45" s="18"/>
      <c r="L45" s="86" t="s">
        <v>593</v>
      </c>
    </row>
    <row r="46" spans="1:12" ht="14.25" thickBot="1">
      <c r="A46" s="66"/>
      <c r="B46" s="70"/>
      <c r="C46" s="76"/>
      <c r="D46" s="85"/>
      <c r="E46" s="18"/>
      <c r="F46" s="18"/>
      <c r="G46" s="18"/>
      <c r="H46" s="18"/>
      <c r="I46" s="18"/>
      <c r="J46" s="40"/>
      <c r="K46" s="18"/>
      <c r="L46" s="86"/>
    </row>
    <row r="47" spans="1:12" ht="14.25" thickTop="1">
      <c r="A47" s="66"/>
      <c r="B47" s="122" t="s">
        <v>823</v>
      </c>
      <c r="C47" s="125">
        <f>IF(AND(C48="",COUNTIF(C39:C45,"○")=0),"",COUNTIF(C39:C45,"○"))</f>
      </c>
      <c r="D47" s="142" t="s">
        <v>316</v>
      </c>
      <c r="E47" s="144"/>
      <c r="F47" s="143"/>
      <c r="G47" s="18"/>
      <c r="H47" s="18"/>
      <c r="I47" s="18"/>
      <c r="J47" s="40"/>
      <c r="K47" s="473"/>
      <c r="L47" s="807" t="s">
        <v>594</v>
      </c>
    </row>
    <row r="48" spans="1:12" ht="14.25" thickBot="1">
      <c r="A48" s="66"/>
      <c r="B48" s="122" t="s">
        <v>824</v>
      </c>
      <c r="C48" s="125">
        <f>IF(COUNTIF(C39:C45,"×")=0,"",COUNTIF(C39:C45,"×"))</f>
      </c>
      <c r="D48" s="85" t="s">
        <v>317</v>
      </c>
      <c r="E48" s="18"/>
      <c r="F48" s="146"/>
      <c r="G48" s="18"/>
      <c r="H48" s="18"/>
      <c r="I48" s="18"/>
      <c r="J48" s="40"/>
      <c r="K48" s="18"/>
      <c r="L48" s="807"/>
    </row>
    <row r="49" spans="1:12" ht="15" thickBot="1" thickTop="1">
      <c r="A49" s="66"/>
      <c r="B49" s="122" t="s">
        <v>825</v>
      </c>
      <c r="C49" s="174"/>
      <c r="D49" s="85" t="s">
        <v>318</v>
      </c>
      <c r="E49" s="18"/>
      <c r="F49" s="146"/>
      <c r="G49" s="18"/>
      <c r="H49" s="18"/>
      <c r="I49" s="18"/>
      <c r="J49" s="40"/>
      <c r="K49" s="18"/>
      <c r="L49" s="162" t="s">
        <v>873</v>
      </c>
    </row>
    <row r="50" spans="1:12" ht="15" thickBot="1" thickTop="1">
      <c r="A50" s="66"/>
      <c r="B50" s="70"/>
      <c r="C50" s="76"/>
      <c r="D50" s="85" t="s">
        <v>319</v>
      </c>
      <c r="E50" s="18"/>
      <c r="F50" s="146"/>
      <c r="G50" s="18"/>
      <c r="H50" s="18"/>
      <c r="I50" s="18"/>
      <c r="J50" s="40"/>
      <c r="K50" s="18"/>
      <c r="L50" s="86"/>
    </row>
    <row r="51" spans="1:12" ht="14.25" thickTop="1">
      <c r="A51" s="66"/>
      <c r="B51" s="123" t="s">
        <v>826</v>
      </c>
      <c r="C51" s="125">
        <f>C47</f>
      </c>
      <c r="D51" s="145" t="s">
        <v>829</v>
      </c>
      <c r="E51" s="144"/>
      <c r="F51" s="144"/>
      <c r="G51" s="143"/>
      <c r="H51" s="18"/>
      <c r="I51" s="18"/>
      <c r="J51" s="40"/>
      <c r="K51" s="18"/>
      <c r="L51" s="86"/>
    </row>
    <row r="52" spans="1:12" ht="13.5">
      <c r="A52" s="66"/>
      <c r="B52" s="123" t="s">
        <v>827</v>
      </c>
      <c r="C52" s="75">
        <f>IF(SUM(C47:C48)=0,"",SUM(C47:C48))</f>
      </c>
      <c r="D52" s="92" t="s">
        <v>633</v>
      </c>
      <c r="E52" s="18"/>
      <c r="F52" s="18"/>
      <c r="G52" s="146"/>
      <c r="H52" s="18"/>
      <c r="I52" s="18"/>
      <c r="J52" s="40"/>
      <c r="K52" s="18"/>
      <c r="L52" s="86"/>
    </row>
    <row r="53" spans="1:12" ht="13.5">
      <c r="A53" s="66"/>
      <c r="B53" s="123" t="s">
        <v>828</v>
      </c>
      <c r="C53" s="77">
        <f>IF(ISERROR(C51/C52)=TRUE,"",ROUNDDOWN(C51/C52,2))</f>
      </c>
      <c r="D53" s="92" t="s">
        <v>830</v>
      </c>
      <c r="E53" s="18"/>
      <c r="F53" s="18"/>
      <c r="G53" s="146"/>
      <c r="H53" s="18"/>
      <c r="I53" s="18"/>
      <c r="J53" s="40"/>
      <c r="K53" s="18"/>
      <c r="L53" s="86"/>
    </row>
    <row r="54" spans="1:12" ht="14.25" thickBot="1">
      <c r="A54" s="66"/>
      <c r="B54" s="123" t="s">
        <v>631</v>
      </c>
      <c r="C54" s="175">
        <f>IF(OR(K44="○",K47="○"),"e",IF(K39="○","d",IF(C53="","",IF(C52&lt;=2,"c",IF(C53&lt;=0.6,"d",IF(C53&lt;0.8,"c",IF(C53&lt;0.9,"b",IF(C53&gt;=0.9,"a",""))))))))</f>
      </c>
      <c r="D54" s="148" t="s">
        <v>632</v>
      </c>
      <c r="E54" s="149"/>
      <c r="F54" s="149"/>
      <c r="G54" s="147"/>
      <c r="H54" s="18"/>
      <c r="I54" s="18"/>
      <c r="J54" s="40"/>
      <c r="K54" s="18"/>
      <c r="L54" s="86"/>
    </row>
    <row r="55" spans="1:12" ht="15" thickBot="1" thickTop="1">
      <c r="A55" s="67"/>
      <c r="B55" s="101"/>
      <c r="C55" s="79"/>
      <c r="D55" s="93"/>
      <c r="E55" s="94"/>
      <c r="F55" s="94"/>
      <c r="G55" s="94"/>
      <c r="H55" s="94"/>
      <c r="I55" s="94"/>
      <c r="J55" s="95"/>
      <c r="K55" s="94"/>
      <c r="L55" s="96"/>
    </row>
    <row r="59" spans="1:3" ht="13.5">
      <c r="A59" s="1" t="s">
        <v>595</v>
      </c>
      <c r="B59" s="2" t="s">
        <v>842</v>
      </c>
      <c r="C59" s="1" t="s">
        <v>852</v>
      </c>
    </row>
    <row r="60" spans="1:3" ht="13.5">
      <c r="A60" s="1" t="s">
        <v>843</v>
      </c>
      <c r="B60" s="2"/>
      <c r="C60" s="1" t="s">
        <v>853</v>
      </c>
    </row>
    <row r="61" spans="1:3" ht="13.5">
      <c r="A61" s="1"/>
      <c r="B61" s="53"/>
      <c r="C61" s="1" t="s">
        <v>854</v>
      </c>
    </row>
    <row r="62" ht="13.5">
      <c r="C62" s="1" t="s">
        <v>855</v>
      </c>
    </row>
    <row r="63" ht="13.5">
      <c r="C63" s="1" t="s">
        <v>856</v>
      </c>
    </row>
    <row r="64" ht="13.5">
      <c r="C64" s="334"/>
    </row>
  </sheetData>
  <sheetProtection sheet="1" objects="1" scenarios="1"/>
  <mergeCells count="32">
    <mergeCell ref="D39:G39"/>
    <mergeCell ref="D17:E17"/>
    <mergeCell ref="D19:G19"/>
    <mergeCell ref="D36:E36"/>
    <mergeCell ref="L47:L48"/>
    <mergeCell ref="D45:I45"/>
    <mergeCell ref="K36:K37"/>
    <mergeCell ref="H36:J36"/>
    <mergeCell ref="H37:J37"/>
    <mergeCell ref="L19:L20"/>
    <mergeCell ref="L27:L28"/>
    <mergeCell ref="L39:L40"/>
    <mergeCell ref="A5:A6"/>
    <mergeCell ref="C4:C5"/>
    <mergeCell ref="D5:E6"/>
    <mergeCell ref="F5:F6"/>
    <mergeCell ref="C36:C37"/>
    <mergeCell ref="K16:K17"/>
    <mergeCell ref="D37:E37"/>
    <mergeCell ref="C16:C17"/>
    <mergeCell ref="D16:E16"/>
    <mergeCell ref="D38:E38"/>
    <mergeCell ref="D25:I25"/>
    <mergeCell ref="D18:E18"/>
    <mergeCell ref="H16:J16"/>
    <mergeCell ref="D4:E4"/>
    <mergeCell ref="G5:G6"/>
    <mergeCell ref="H17:J17"/>
    <mergeCell ref="I8:J9"/>
    <mergeCell ref="H5:L6"/>
    <mergeCell ref="I4:J4"/>
    <mergeCell ref="L11:L12"/>
  </mergeCells>
  <conditionalFormatting sqref="D4:E6">
    <cfRule type="expression" priority="1" dxfId="0" stopIfTrue="1">
      <formula>$C$14="a"</formula>
    </cfRule>
  </conditionalFormatting>
  <conditionalFormatting sqref="F4:F6">
    <cfRule type="expression" priority="2" dxfId="0" stopIfTrue="1">
      <formula>$C$14="b"</formula>
    </cfRule>
  </conditionalFormatting>
  <conditionalFormatting sqref="G4:G6">
    <cfRule type="expression" priority="3" dxfId="0" stopIfTrue="1">
      <formula>$C$14="c"</formula>
    </cfRule>
  </conditionalFormatting>
  <conditionalFormatting sqref="I4:J4">
    <cfRule type="expression" priority="4" dxfId="0" stopIfTrue="1">
      <formula>$C$14="d"</formula>
    </cfRule>
  </conditionalFormatting>
  <conditionalFormatting sqref="L4">
    <cfRule type="expression" priority="5" dxfId="0" stopIfTrue="1">
      <formula>$C$14="e"</formula>
    </cfRule>
  </conditionalFormatting>
  <conditionalFormatting sqref="H5:L6">
    <cfRule type="expression" priority="6" dxfId="0" stopIfTrue="1">
      <formula>OR($C$14="d",$C$14="e")</formula>
    </cfRule>
  </conditionalFormatting>
  <conditionalFormatting sqref="D16:E17">
    <cfRule type="expression" priority="7" dxfId="0" stopIfTrue="1">
      <formula>$C$34="a"</formula>
    </cfRule>
  </conditionalFormatting>
  <conditionalFormatting sqref="F16:F17">
    <cfRule type="expression" priority="8" dxfId="0" stopIfTrue="1">
      <formula>$C$34="b"</formula>
    </cfRule>
  </conditionalFormatting>
  <conditionalFormatting sqref="G16:G17">
    <cfRule type="expression" priority="9" dxfId="0" stopIfTrue="1">
      <formula>$C$34="c"</formula>
    </cfRule>
  </conditionalFormatting>
  <conditionalFormatting sqref="L16:L17">
    <cfRule type="expression" priority="10" dxfId="0" stopIfTrue="1">
      <formula>$C$34="e"</formula>
    </cfRule>
  </conditionalFormatting>
  <conditionalFormatting sqref="H16:J17">
    <cfRule type="expression" priority="11" dxfId="0" stopIfTrue="1">
      <formula>$C$34="d"</formula>
    </cfRule>
  </conditionalFormatting>
  <conditionalFormatting sqref="D36:E37">
    <cfRule type="expression" priority="12" dxfId="0" stopIfTrue="1">
      <formula>$C$54="a"</formula>
    </cfRule>
  </conditionalFormatting>
  <conditionalFormatting sqref="F36:F37">
    <cfRule type="expression" priority="13" dxfId="0" stopIfTrue="1">
      <formula>$C$54="b"</formula>
    </cfRule>
  </conditionalFormatting>
  <conditionalFormatting sqref="G36:G37">
    <cfRule type="expression" priority="14" dxfId="0" stopIfTrue="1">
      <formula>$C$54="c"</formula>
    </cfRule>
  </conditionalFormatting>
  <conditionalFormatting sqref="H36:J37">
    <cfRule type="expression" priority="15" dxfId="0" stopIfTrue="1">
      <formula>$C$54="d"</formula>
    </cfRule>
  </conditionalFormatting>
  <conditionalFormatting sqref="L36:L37">
    <cfRule type="expression" priority="16" dxfId="0" stopIfTrue="1">
      <formula>$C$54="e"</formula>
    </cfRule>
  </conditionalFormatting>
  <dataValidations count="3">
    <dataValidation type="list" allowBlank="1" showInputMessage="1" showErrorMessage="1" sqref="K8 K11 H8 K19 K25 K27 K39 K44 K47">
      <formula1>$B$59:$B$60</formula1>
    </dataValidation>
    <dataValidation type="list" allowBlank="1" showInputMessage="1" showErrorMessage="1" sqref="C14">
      <formula1>$C$59:$C$64</formula1>
    </dataValidation>
    <dataValidation type="list" allowBlank="1" showInputMessage="1" showErrorMessage="1" sqref="C19:C25 C39:C45">
      <formula1>$A$59:$A$61</formula1>
    </dataValidation>
  </dataValidations>
  <printOptions/>
  <pageMargins left="0.75" right="0.75" top="0.61" bottom="0.57" header="0.512" footer="0.512"/>
  <pageSetup fitToHeight="1" fitToWidth="1" horizontalDpi="600" verticalDpi="600" orientation="landscape" paperSize="9" scale="70" r:id="rId2"/>
  <drawing r:id="rId1"/>
</worksheet>
</file>

<file path=xl/worksheets/sheet8.xml><?xml version="1.0" encoding="utf-8"?>
<worksheet xmlns="http://schemas.openxmlformats.org/spreadsheetml/2006/main" xmlns:r="http://schemas.openxmlformats.org/officeDocument/2006/relationships">
  <sheetPr codeName="Sheet6"/>
  <dimension ref="A2:N142"/>
  <sheetViews>
    <sheetView zoomScale="75" zoomScaleNormal="75" zoomScalePageLayoutView="0" workbookViewId="0" topLeftCell="A1">
      <selection activeCell="C7" sqref="C7"/>
    </sheetView>
  </sheetViews>
  <sheetFormatPr defaultColWidth="9.00390625" defaultRowHeight="13.5"/>
  <cols>
    <col min="1" max="1" width="11.75390625" style="0" customWidth="1"/>
    <col min="2" max="2" width="17.75390625" style="0" customWidth="1"/>
    <col min="3" max="3" width="5.375" style="0" customWidth="1"/>
    <col min="4" max="4" width="15.125" style="0" customWidth="1"/>
    <col min="5" max="5" width="16.125" style="0" customWidth="1"/>
    <col min="6" max="6" width="7.875" style="0" customWidth="1"/>
    <col min="7" max="7" width="16.375" style="0" customWidth="1"/>
    <col min="8" max="8" width="7.125" style="0" customWidth="1"/>
    <col min="9" max="9" width="30.625" style="0" customWidth="1"/>
    <col min="10" max="10" width="5.375" style="0" customWidth="1"/>
    <col min="11" max="11" width="15.375" style="0" customWidth="1"/>
    <col min="12" max="12" width="11.125" style="0" customWidth="1"/>
    <col min="13" max="13" width="5.375" style="0" customWidth="1"/>
    <col min="14" max="14" width="27.625" style="0" customWidth="1"/>
  </cols>
  <sheetData>
    <row r="1" ht="46.5" customHeight="1"/>
    <row r="2" spans="1:11" ht="17.25">
      <c r="A2" s="30" t="s">
        <v>563</v>
      </c>
      <c r="D2" s="812" t="s">
        <v>126</v>
      </c>
      <c r="E2" s="812"/>
      <c r="F2" s="812"/>
      <c r="G2" s="812"/>
      <c r="H2" s="812"/>
      <c r="I2" s="812"/>
      <c r="J2" s="812"/>
      <c r="K2" s="812"/>
    </row>
    <row r="3" spans="1:14" ht="14.25" thickBot="1">
      <c r="A3" s="336" t="s">
        <v>649</v>
      </c>
      <c r="N3" s="31" t="s">
        <v>298</v>
      </c>
    </row>
    <row r="4" spans="1:14" ht="13.5">
      <c r="A4" s="183" t="s">
        <v>128</v>
      </c>
      <c r="B4" s="189" t="s">
        <v>43</v>
      </c>
      <c r="C4" s="789" t="s">
        <v>763</v>
      </c>
      <c r="D4" s="839" t="s">
        <v>130</v>
      </c>
      <c r="E4" s="802"/>
      <c r="F4" s="801" t="s">
        <v>325</v>
      </c>
      <c r="G4" s="818"/>
      <c r="H4" s="802"/>
      <c r="I4" s="58" t="s">
        <v>326</v>
      </c>
      <c r="J4" s="194" t="s">
        <v>763</v>
      </c>
      <c r="K4" s="818" t="s">
        <v>870</v>
      </c>
      <c r="L4" s="802"/>
      <c r="M4" s="194" t="s">
        <v>763</v>
      </c>
      <c r="N4" s="82" t="s">
        <v>328</v>
      </c>
    </row>
    <row r="5" spans="1:14" ht="17.25" customHeight="1">
      <c r="A5" s="872" t="s">
        <v>330</v>
      </c>
      <c r="B5" s="226" t="s">
        <v>956</v>
      </c>
      <c r="C5" s="790"/>
      <c r="D5" s="867" t="s">
        <v>947</v>
      </c>
      <c r="E5" s="868"/>
      <c r="F5" s="868"/>
      <c r="G5" s="868"/>
      <c r="H5" s="868"/>
      <c r="I5" s="868"/>
      <c r="J5" s="797" t="s">
        <v>331</v>
      </c>
      <c r="K5" s="868"/>
      <c r="L5" s="868"/>
      <c r="M5" s="868"/>
      <c r="N5" s="874"/>
    </row>
    <row r="6" spans="1:14" ht="12.75" customHeight="1">
      <c r="A6" s="873"/>
      <c r="B6" s="401" t="s">
        <v>340</v>
      </c>
      <c r="C6" s="191"/>
      <c r="D6" s="85"/>
      <c r="E6" s="18"/>
      <c r="F6" s="18"/>
      <c r="G6" s="186"/>
      <c r="H6" s="186"/>
      <c r="I6" s="186"/>
      <c r="J6" s="227"/>
      <c r="K6" s="200"/>
      <c r="L6" s="200"/>
      <c r="M6" s="201"/>
      <c r="N6" s="202"/>
    </row>
    <row r="7" spans="1:14" ht="12.75" customHeight="1">
      <c r="A7" s="873"/>
      <c r="B7" s="425" t="s">
        <v>805</v>
      </c>
      <c r="C7" s="479"/>
      <c r="D7" s="85" t="s">
        <v>520</v>
      </c>
      <c r="E7" s="18"/>
      <c r="F7" s="18"/>
      <c r="G7" s="186"/>
      <c r="H7" s="186"/>
      <c r="I7" s="186"/>
      <c r="J7" s="227"/>
      <c r="K7" s="187"/>
      <c r="L7" s="187"/>
      <c r="M7" s="216"/>
      <c r="N7" s="195"/>
    </row>
    <row r="8" spans="1:14" ht="12.75" customHeight="1">
      <c r="A8" s="873"/>
      <c r="B8" s="401"/>
      <c r="C8" s="191"/>
      <c r="D8" s="85"/>
      <c r="E8" s="18"/>
      <c r="F8" s="18"/>
      <c r="G8" s="186"/>
      <c r="H8" s="186"/>
      <c r="I8" s="186"/>
      <c r="J8" s="227"/>
      <c r="K8" s="187"/>
      <c r="L8" s="187"/>
      <c r="M8" s="216"/>
      <c r="N8" s="195"/>
    </row>
    <row r="9" spans="1:14" ht="12.75" customHeight="1">
      <c r="A9" s="873"/>
      <c r="B9" s="401"/>
      <c r="C9" s="191"/>
      <c r="D9" s="85" t="s">
        <v>521</v>
      </c>
      <c r="E9" s="18"/>
      <c r="F9" s="18"/>
      <c r="G9" s="186"/>
      <c r="H9" s="186"/>
      <c r="I9" s="186"/>
      <c r="J9" s="227"/>
      <c r="K9" s="187"/>
      <c r="L9" s="187"/>
      <c r="M9" s="216"/>
      <c r="N9" s="195"/>
    </row>
    <row r="10" spans="1:14" ht="13.5" customHeight="1">
      <c r="A10" s="873"/>
      <c r="B10" s="119" t="s">
        <v>614</v>
      </c>
      <c r="C10" s="472"/>
      <c r="D10" s="869" t="s">
        <v>341</v>
      </c>
      <c r="E10" s="870"/>
      <c r="F10" s="870"/>
      <c r="G10" s="870"/>
      <c r="H10" s="870"/>
      <c r="I10" s="870"/>
      <c r="J10" s="473"/>
      <c r="K10" s="86" t="s">
        <v>597</v>
      </c>
      <c r="L10" s="18"/>
      <c r="M10" s="473"/>
      <c r="N10" s="86" t="s">
        <v>592</v>
      </c>
    </row>
    <row r="11" spans="1:14" ht="13.5" customHeight="1">
      <c r="A11" s="170"/>
      <c r="B11" s="126"/>
      <c r="C11" s="494"/>
      <c r="D11" s="869"/>
      <c r="E11" s="870"/>
      <c r="F11" s="870"/>
      <c r="G11" s="870"/>
      <c r="H11" s="870"/>
      <c r="I11" s="870"/>
      <c r="J11" s="40"/>
      <c r="K11" s="18"/>
      <c r="L11" s="18"/>
      <c r="M11" s="40"/>
      <c r="N11" s="86" t="s">
        <v>593</v>
      </c>
    </row>
    <row r="12" spans="1:14" ht="13.5">
      <c r="A12" s="66"/>
      <c r="B12" s="126"/>
      <c r="C12" s="472"/>
      <c r="D12" s="85" t="s">
        <v>342</v>
      </c>
      <c r="E12" s="18"/>
      <c r="F12" s="18"/>
      <c r="G12" s="18"/>
      <c r="H12" s="18"/>
      <c r="I12" s="18"/>
      <c r="J12" s="473"/>
      <c r="K12" s="810" t="s">
        <v>990</v>
      </c>
      <c r="L12" s="811"/>
      <c r="M12" s="40"/>
      <c r="N12" s="86"/>
    </row>
    <row r="13" spans="1:14" ht="13.5">
      <c r="A13" s="66"/>
      <c r="B13" s="126" t="s">
        <v>614</v>
      </c>
      <c r="C13" s="472"/>
      <c r="D13" s="85" t="s">
        <v>343</v>
      </c>
      <c r="E13" s="18"/>
      <c r="F13" s="18"/>
      <c r="G13" s="18"/>
      <c r="H13" s="18"/>
      <c r="I13" s="18"/>
      <c r="J13" s="40"/>
      <c r="K13" s="810"/>
      <c r="L13" s="811"/>
      <c r="M13" s="473"/>
      <c r="N13" s="86" t="s">
        <v>594</v>
      </c>
    </row>
    <row r="14" spans="1:14" ht="14.25" thickBot="1">
      <c r="A14" s="66"/>
      <c r="B14" s="126" t="s">
        <v>614</v>
      </c>
      <c r="C14" s="472"/>
      <c r="D14" s="85" t="s">
        <v>344</v>
      </c>
      <c r="E14" s="18"/>
      <c r="F14" s="18"/>
      <c r="G14" s="18"/>
      <c r="H14" s="18"/>
      <c r="I14" s="18"/>
      <c r="J14" s="40"/>
      <c r="K14" s="18"/>
      <c r="L14" s="18"/>
      <c r="M14" s="40"/>
      <c r="N14" s="86"/>
    </row>
    <row r="15" spans="1:14" ht="15" thickBot="1" thickTop="1">
      <c r="A15" s="66"/>
      <c r="B15" s="85"/>
      <c r="C15" s="480"/>
      <c r="D15" s="803" t="s">
        <v>950</v>
      </c>
      <c r="E15" s="804"/>
      <c r="F15" s="804"/>
      <c r="G15" s="804"/>
      <c r="H15" s="804"/>
      <c r="I15" s="805"/>
      <c r="J15" s="459"/>
      <c r="K15" s="162" t="s">
        <v>848</v>
      </c>
      <c r="L15" s="177"/>
      <c r="M15" s="40"/>
      <c r="N15" s="162" t="s">
        <v>846</v>
      </c>
    </row>
    <row r="16" spans="1:14" ht="15" thickBot="1" thickTop="1">
      <c r="A16" s="66"/>
      <c r="B16" s="85"/>
      <c r="C16" s="76"/>
      <c r="D16" s="871" t="s">
        <v>953</v>
      </c>
      <c r="E16" s="863"/>
      <c r="F16" s="863"/>
      <c r="G16" s="863"/>
      <c r="H16" s="499" t="s">
        <v>762</v>
      </c>
      <c r="I16" s="176" t="s">
        <v>954</v>
      </c>
      <c r="J16" s="40"/>
      <c r="K16" s="18"/>
      <c r="L16" s="18"/>
      <c r="M16" s="40"/>
      <c r="N16" s="86"/>
    </row>
    <row r="17" spans="1:14" ht="14.25" thickTop="1">
      <c r="A17" s="66"/>
      <c r="B17" s="122" t="s">
        <v>823</v>
      </c>
      <c r="C17" s="125">
        <f>IF(COUNTIF(C10:C14,"○")=0,"",COUNTIF(C10:C14,"○"))</f>
      </c>
      <c r="D17" s="403" t="s">
        <v>522</v>
      </c>
      <c r="E17" s="426"/>
      <c r="F17" s="426"/>
      <c r="G17" s="143"/>
      <c r="H17" s="18"/>
      <c r="I17" s="18"/>
      <c r="J17" s="40"/>
      <c r="K17" s="18"/>
      <c r="L17" s="18"/>
      <c r="M17" s="40"/>
      <c r="N17" s="86"/>
    </row>
    <row r="18" spans="1:14" ht="13.5">
      <c r="A18" s="66"/>
      <c r="B18" s="122" t="s">
        <v>824</v>
      </c>
      <c r="C18" s="125">
        <f>IF(AND(C17="",COUNTIF(C10:C14,"×")=0),"",COUNTIF(C10:C14,"×"))</f>
      </c>
      <c r="D18" s="104" t="s">
        <v>809</v>
      </c>
      <c r="E18" s="27"/>
      <c r="F18" s="27"/>
      <c r="G18" s="146"/>
      <c r="H18" s="18"/>
      <c r="I18" s="18"/>
      <c r="J18" s="40"/>
      <c r="K18" s="18"/>
      <c r="L18" s="18"/>
      <c r="M18" s="40"/>
      <c r="N18" s="86"/>
    </row>
    <row r="19" spans="1:14" ht="13.5">
      <c r="A19" s="66"/>
      <c r="B19" s="122" t="s">
        <v>825</v>
      </c>
      <c r="C19" s="193"/>
      <c r="D19" s="104" t="s">
        <v>635</v>
      </c>
      <c r="E19" s="27"/>
      <c r="F19" s="27"/>
      <c r="G19" s="146"/>
      <c r="H19" s="18"/>
      <c r="I19" s="18"/>
      <c r="J19" s="40"/>
      <c r="K19" s="18"/>
      <c r="L19" s="18"/>
      <c r="M19" s="40"/>
      <c r="N19" s="86"/>
    </row>
    <row r="20" spans="1:14" ht="14.25" thickBot="1">
      <c r="A20" s="66"/>
      <c r="B20" s="85"/>
      <c r="C20" s="76"/>
      <c r="D20" s="404" t="s">
        <v>523</v>
      </c>
      <c r="E20" s="427"/>
      <c r="F20" s="427"/>
      <c r="G20" s="147"/>
      <c r="H20" s="18"/>
      <c r="I20" s="18"/>
      <c r="J20" s="40"/>
      <c r="K20" s="18"/>
      <c r="L20" s="18"/>
      <c r="M20" s="40"/>
      <c r="N20" s="86"/>
    </row>
    <row r="21" spans="1:14" ht="14.25" thickTop="1">
      <c r="A21" s="66"/>
      <c r="B21" s="327" t="s">
        <v>634</v>
      </c>
      <c r="C21" s="185">
        <f>IF(OR(M10="○",M13="○"),"e",IF(OR(J10="○",J12="○",C7="×"),"d",IF(C15="○",$H$16,IF(C7="","",IF(OR(C18=4,C18=3),"d",IF(C18=2,"c",IF(C18=1,"b",IF(C18=0,"a",""))))))))</f>
      </c>
      <c r="D21" s="104"/>
      <c r="E21" s="27"/>
      <c r="F21" s="27"/>
      <c r="G21" s="18"/>
      <c r="H21" s="18"/>
      <c r="I21" s="18"/>
      <c r="J21" s="40"/>
      <c r="K21" s="18"/>
      <c r="L21" s="18"/>
      <c r="M21" s="40"/>
      <c r="N21" s="86"/>
    </row>
    <row r="22" spans="1:14" ht="14.25" thickBot="1">
      <c r="A22" s="66"/>
      <c r="B22" s="85"/>
      <c r="C22" s="76"/>
      <c r="D22" s="197"/>
      <c r="E22" s="233"/>
      <c r="F22" s="233"/>
      <c r="G22" s="94"/>
      <c r="H22" s="94"/>
      <c r="I22" s="94"/>
      <c r="J22" s="40"/>
      <c r="K22" s="18"/>
      <c r="L22" s="18"/>
      <c r="M22" s="40"/>
      <c r="N22" s="86"/>
    </row>
    <row r="23" spans="1:14" ht="13.5">
      <c r="A23" s="205"/>
      <c r="B23" s="173"/>
      <c r="C23" s="789" t="s">
        <v>763</v>
      </c>
      <c r="D23" s="839" t="s">
        <v>130</v>
      </c>
      <c r="E23" s="802"/>
      <c r="F23" s="801" t="s">
        <v>345</v>
      </c>
      <c r="G23" s="818"/>
      <c r="H23" s="802"/>
      <c r="I23" s="449" t="s">
        <v>326</v>
      </c>
      <c r="J23" s="194" t="s">
        <v>763</v>
      </c>
      <c r="K23" s="801" t="s">
        <v>870</v>
      </c>
      <c r="L23" s="818"/>
      <c r="M23" s="55" t="s">
        <v>763</v>
      </c>
      <c r="N23" s="120" t="s">
        <v>869</v>
      </c>
    </row>
    <row r="24" spans="1:14" ht="13.5" customHeight="1">
      <c r="A24" s="206"/>
      <c r="B24" s="165" t="s">
        <v>956</v>
      </c>
      <c r="C24" s="862"/>
      <c r="D24" s="891" t="s">
        <v>353</v>
      </c>
      <c r="E24" s="865"/>
      <c r="F24" s="864" t="s">
        <v>354</v>
      </c>
      <c r="G24" s="865"/>
      <c r="H24" s="866"/>
      <c r="I24" s="450" t="s">
        <v>312</v>
      </c>
      <c r="J24" s="864" t="s">
        <v>355</v>
      </c>
      <c r="K24" s="865"/>
      <c r="L24" s="866"/>
      <c r="M24" s="864" t="s">
        <v>356</v>
      </c>
      <c r="N24" s="890"/>
    </row>
    <row r="25" spans="1:14" ht="13.5" customHeight="1">
      <c r="A25" s="206"/>
      <c r="B25" s="397" t="s">
        <v>346</v>
      </c>
      <c r="C25" s="213"/>
      <c r="D25" s="18" t="s">
        <v>146</v>
      </c>
      <c r="E25" s="18"/>
      <c r="F25" s="18"/>
      <c r="G25" s="198"/>
      <c r="H25" s="198"/>
      <c r="I25" s="451"/>
      <c r="J25" s="460"/>
      <c r="K25" s="187"/>
      <c r="L25" s="461"/>
      <c r="M25" s="216"/>
      <c r="N25" s="195"/>
    </row>
    <row r="26" spans="1:14" ht="13.5" customHeight="1">
      <c r="A26" s="170"/>
      <c r="B26" s="85"/>
      <c r="C26" s="472"/>
      <c r="D26" s="810" t="s">
        <v>347</v>
      </c>
      <c r="E26" s="810"/>
      <c r="F26" s="810"/>
      <c r="G26" s="810"/>
      <c r="H26" s="810"/>
      <c r="I26" s="810"/>
      <c r="J26" s="473"/>
      <c r="K26" s="810" t="s">
        <v>596</v>
      </c>
      <c r="L26" s="811"/>
      <c r="M26" s="473"/>
      <c r="N26" s="86" t="s">
        <v>592</v>
      </c>
    </row>
    <row r="27" spans="1:14" ht="14.25" thickBot="1">
      <c r="A27" s="170"/>
      <c r="B27" s="165"/>
      <c r="C27" s="472"/>
      <c r="D27" s="810" t="s">
        <v>348</v>
      </c>
      <c r="E27" s="810"/>
      <c r="F27" s="810"/>
      <c r="G27" s="810"/>
      <c r="H27" s="810"/>
      <c r="I27" s="810"/>
      <c r="J27" s="462"/>
      <c r="K27" s="199"/>
      <c r="L27" s="453"/>
      <c r="M27" s="40"/>
      <c r="N27" s="86" t="s">
        <v>593</v>
      </c>
    </row>
    <row r="28" spans="1:14" ht="13.5" customHeight="1" thickBot="1" thickTop="1">
      <c r="A28" s="66"/>
      <c r="B28" s="85"/>
      <c r="C28" s="472"/>
      <c r="D28" s="18" t="s">
        <v>349</v>
      </c>
      <c r="E28" s="18"/>
      <c r="F28" s="18"/>
      <c r="G28" s="18"/>
      <c r="H28" s="18"/>
      <c r="I28" s="18"/>
      <c r="J28" s="40"/>
      <c r="K28" s="162" t="s">
        <v>848</v>
      </c>
      <c r="L28" s="177"/>
      <c r="M28" s="40"/>
      <c r="N28" s="86"/>
    </row>
    <row r="29" spans="1:14" ht="13.5" customHeight="1" thickTop="1">
      <c r="A29" s="66"/>
      <c r="B29" s="85"/>
      <c r="C29" s="472"/>
      <c r="D29" s="25" t="s">
        <v>768</v>
      </c>
      <c r="E29" s="25"/>
      <c r="F29" s="25"/>
      <c r="G29" s="25"/>
      <c r="H29" s="25"/>
      <c r="I29" s="25"/>
      <c r="J29" s="463"/>
      <c r="K29" s="24"/>
      <c r="L29" s="19"/>
      <c r="M29" s="473"/>
      <c r="N29" s="86" t="s">
        <v>594</v>
      </c>
    </row>
    <row r="30" spans="1:14" ht="14.25" customHeight="1" thickBot="1">
      <c r="A30" s="66"/>
      <c r="B30" s="85"/>
      <c r="C30" s="472"/>
      <c r="D30" s="87" t="s">
        <v>350</v>
      </c>
      <c r="E30" s="20"/>
      <c r="F30" s="20"/>
      <c r="G30" s="20"/>
      <c r="H30" s="20"/>
      <c r="I30" s="20"/>
      <c r="J30" s="63"/>
      <c r="K30" s="18"/>
      <c r="L30" s="19"/>
      <c r="M30" s="40"/>
      <c r="N30" s="86"/>
    </row>
    <row r="31" spans="1:14" ht="15" thickBot="1" thickTop="1">
      <c r="A31" s="66"/>
      <c r="B31" s="85"/>
      <c r="C31" s="472"/>
      <c r="D31" s="18" t="s">
        <v>351</v>
      </c>
      <c r="E31" s="18"/>
      <c r="F31" s="18"/>
      <c r="G31" s="18"/>
      <c r="H31" s="18"/>
      <c r="I31" s="18"/>
      <c r="J31" s="40"/>
      <c r="K31" s="18"/>
      <c r="L31" s="19"/>
      <c r="M31" s="40"/>
      <c r="N31" s="162" t="s">
        <v>846</v>
      </c>
    </row>
    <row r="32" spans="1:14" ht="13.5" customHeight="1" thickTop="1">
      <c r="A32" s="66"/>
      <c r="B32" s="85"/>
      <c r="C32" s="472"/>
      <c r="D32" s="870" t="s">
        <v>352</v>
      </c>
      <c r="E32" s="870"/>
      <c r="F32" s="870"/>
      <c r="G32" s="870"/>
      <c r="H32" s="870"/>
      <c r="I32" s="870"/>
      <c r="J32" s="463"/>
      <c r="K32" s="18"/>
      <c r="L32" s="19"/>
      <c r="M32" s="40"/>
      <c r="N32" s="86"/>
    </row>
    <row r="33" spans="1:14" ht="13.5" customHeight="1">
      <c r="A33" s="66"/>
      <c r="B33" s="85"/>
      <c r="C33" s="192"/>
      <c r="D33" s="870"/>
      <c r="E33" s="870"/>
      <c r="F33" s="870"/>
      <c r="G33" s="870"/>
      <c r="H33" s="870"/>
      <c r="I33" s="870"/>
      <c r="J33" s="463"/>
      <c r="K33" s="18"/>
      <c r="L33" s="19"/>
      <c r="M33" s="40"/>
      <c r="N33" s="86"/>
    </row>
    <row r="34" spans="1:14" ht="14.25" thickBot="1">
      <c r="A34" s="66"/>
      <c r="B34" s="85"/>
      <c r="C34" s="480"/>
      <c r="D34" s="803" t="s">
        <v>950</v>
      </c>
      <c r="E34" s="804"/>
      <c r="F34" s="804"/>
      <c r="G34" s="804"/>
      <c r="H34" s="804"/>
      <c r="I34" s="805"/>
      <c r="J34" s="40"/>
      <c r="K34" s="18"/>
      <c r="L34" s="19"/>
      <c r="M34" s="40"/>
      <c r="N34" s="86"/>
    </row>
    <row r="35" spans="1:14" ht="15" thickBot="1" thickTop="1">
      <c r="A35" s="66"/>
      <c r="B35" s="85"/>
      <c r="C35" s="76"/>
      <c r="D35" s="863" t="s">
        <v>953</v>
      </c>
      <c r="E35" s="863"/>
      <c r="F35" s="863"/>
      <c r="G35" s="863"/>
      <c r="H35" s="499" t="s">
        <v>762</v>
      </c>
      <c r="I35" s="176" t="s">
        <v>954</v>
      </c>
      <c r="J35" s="40"/>
      <c r="K35" s="18"/>
      <c r="L35" s="19"/>
      <c r="M35" s="40"/>
      <c r="N35" s="86"/>
    </row>
    <row r="36" spans="1:14" ht="15" thickBot="1" thickTop="1">
      <c r="A36" s="66"/>
      <c r="B36" s="85"/>
      <c r="C36" s="76"/>
      <c r="D36" s="17"/>
      <c r="E36" s="17"/>
      <c r="F36" s="17"/>
      <c r="G36" s="17"/>
      <c r="H36" s="203"/>
      <c r="I36" s="18"/>
      <c r="J36" s="40"/>
      <c r="K36" s="18"/>
      <c r="L36" s="19"/>
      <c r="M36" s="40"/>
      <c r="N36" s="86"/>
    </row>
    <row r="37" spans="1:14" ht="14.25" thickTop="1">
      <c r="A37" s="66"/>
      <c r="B37" s="122" t="s">
        <v>823</v>
      </c>
      <c r="C37" s="125">
        <f>IF(AND(C38="",COUNTIF(C26:C32,"○")=0),"",COUNTIF(C26:C32,"○"))</f>
      </c>
      <c r="D37" s="144" t="s">
        <v>316</v>
      </c>
      <c r="E37" s="144"/>
      <c r="F37" s="144"/>
      <c r="G37" s="144"/>
      <c r="H37" s="143"/>
      <c r="I37" s="11"/>
      <c r="J37" s="447"/>
      <c r="K37" s="18"/>
      <c r="L37" s="19"/>
      <c r="M37" s="40"/>
      <c r="N37" s="86"/>
    </row>
    <row r="38" spans="1:14" ht="13.5">
      <c r="A38" s="66"/>
      <c r="B38" s="122" t="s">
        <v>824</v>
      </c>
      <c r="C38" s="125">
        <f>IF(COUNTIF(C26:C32,"×")=0,"",COUNTIF(C26:C32,"×"))</f>
      </c>
      <c r="D38" s="18" t="s">
        <v>317</v>
      </c>
      <c r="E38" s="18"/>
      <c r="F38" s="18"/>
      <c r="G38" s="18"/>
      <c r="H38" s="146"/>
      <c r="I38" s="18"/>
      <c r="J38" s="40"/>
      <c r="K38" s="18"/>
      <c r="L38" s="19"/>
      <c r="M38" s="40"/>
      <c r="N38" s="86"/>
    </row>
    <row r="39" spans="1:14" ht="13.5">
      <c r="A39" s="66"/>
      <c r="B39" s="122" t="s">
        <v>825</v>
      </c>
      <c r="C39" s="193"/>
      <c r="D39" s="18" t="s">
        <v>318</v>
      </c>
      <c r="E39" s="18"/>
      <c r="F39" s="18"/>
      <c r="G39" s="18"/>
      <c r="H39" s="146"/>
      <c r="I39" s="18"/>
      <c r="J39" s="40"/>
      <c r="K39" s="18"/>
      <c r="L39" s="19"/>
      <c r="M39" s="40"/>
      <c r="N39" s="86"/>
    </row>
    <row r="40" spans="1:14" ht="14.25" thickBot="1">
      <c r="A40" s="66"/>
      <c r="B40" s="85"/>
      <c r="C40" s="76"/>
      <c r="D40" s="18" t="s">
        <v>319</v>
      </c>
      <c r="E40" s="18"/>
      <c r="F40" s="18"/>
      <c r="G40" s="18"/>
      <c r="H40" s="147"/>
      <c r="I40" s="18"/>
      <c r="J40" s="40"/>
      <c r="K40" s="18"/>
      <c r="L40" s="19"/>
      <c r="M40" s="40"/>
      <c r="N40" s="86"/>
    </row>
    <row r="41" spans="1:14" ht="14.25" thickTop="1">
      <c r="A41" s="66"/>
      <c r="B41" s="123" t="s">
        <v>826</v>
      </c>
      <c r="C41" s="125">
        <f>C37</f>
      </c>
      <c r="D41" s="171" t="s">
        <v>829</v>
      </c>
      <c r="E41" s="171"/>
      <c r="F41" s="171"/>
      <c r="G41" s="144"/>
      <c r="H41" s="144"/>
      <c r="I41" s="144"/>
      <c r="J41" s="40"/>
      <c r="K41" s="18"/>
      <c r="L41" s="19"/>
      <c r="M41" s="40"/>
      <c r="N41" s="86"/>
    </row>
    <row r="42" spans="1:14" ht="13.5">
      <c r="A42" s="66"/>
      <c r="B42" s="123" t="s">
        <v>827</v>
      </c>
      <c r="C42" s="75">
        <f>IF(SUM(C37:C38)=0,"",SUM(C37:C38))</f>
      </c>
      <c r="D42" s="139" t="s">
        <v>633</v>
      </c>
      <c r="E42" s="139"/>
      <c r="F42" s="139"/>
      <c r="G42" s="18"/>
      <c r="H42" s="18"/>
      <c r="I42" s="18"/>
      <c r="J42" s="40"/>
      <c r="K42" s="18"/>
      <c r="L42" s="19"/>
      <c r="M42" s="40"/>
      <c r="N42" s="86"/>
    </row>
    <row r="43" spans="1:14" ht="13.5">
      <c r="A43" s="66"/>
      <c r="B43" s="123" t="s">
        <v>828</v>
      </c>
      <c r="C43" s="77">
        <f>IF(ISERROR(C41/C42)=TRUE,"",ROUNDDOWN(C41/C42,2))</f>
      </c>
      <c r="D43" s="139" t="s">
        <v>830</v>
      </c>
      <c r="E43" s="139"/>
      <c r="F43" s="139"/>
      <c r="G43" s="18"/>
      <c r="H43" s="18"/>
      <c r="I43" s="18"/>
      <c r="J43" s="40"/>
      <c r="K43" s="18"/>
      <c r="L43" s="19"/>
      <c r="M43" s="40"/>
      <c r="N43" s="86"/>
    </row>
    <row r="44" spans="1:14" ht="14.25" thickBot="1">
      <c r="A44" s="66"/>
      <c r="B44" s="123" t="s">
        <v>631</v>
      </c>
      <c r="C44" s="185">
        <f>IF(OR(M26="○",M29="○"),"e",IF(J26="○","d",IF(C34="○",H35,IF(C43="","",IF(C42&lt;=2,"c",IF(C43&lt;=0.6,"d",IF(C43&lt;0.8,"c",IF(C43&lt;0.9,"b","a"))))))))</f>
      </c>
      <c r="D44" s="172" t="s">
        <v>632</v>
      </c>
      <c r="E44" s="172"/>
      <c r="F44" s="172"/>
      <c r="G44" s="149"/>
      <c r="H44" s="149"/>
      <c r="I44" s="149"/>
      <c r="J44" s="40"/>
      <c r="K44" s="18"/>
      <c r="L44" s="19"/>
      <c r="M44" s="40"/>
      <c r="N44" s="86"/>
    </row>
    <row r="45" spans="1:14" ht="15" thickBot="1" thickTop="1">
      <c r="A45" s="67"/>
      <c r="B45" s="93"/>
      <c r="C45" s="96"/>
      <c r="D45" s="94"/>
      <c r="E45" s="94"/>
      <c r="F45" s="94"/>
      <c r="G45" s="94"/>
      <c r="H45" s="212"/>
      <c r="I45" s="94"/>
      <c r="J45" s="95"/>
      <c r="K45" s="94"/>
      <c r="L45" s="138"/>
      <c r="M45" s="95"/>
      <c r="N45" s="96"/>
    </row>
    <row r="46" spans="1:14" ht="13.5">
      <c r="A46" s="18"/>
      <c r="B46" s="18"/>
      <c r="C46" s="18"/>
      <c r="D46" s="18"/>
      <c r="E46" s="18"/>
      <c r="F46" s="18"/>
      <c r="G46" s="18"/>
      <c r="H46" s="45"/>
      <c r="I46" s="18"/>
      <c r="J46" s="18"/>
      <c r="K46" s="18"/>
      <c r="L46" s="18"/>
      <c r="M46" s="18"/>
      <c r="N46" s="18"/>
    </row>
    <row r="47" spans="1:14" ht="13.5">
      <c r="A47" s="18"/>
      <c r="B47" s="18"/>
      <c r="C47" s="18"/>
      <c r="D47" s="18"/>
      <c r="E47" s="18"/>
      <c r="F47" s="18"/>
      <c r="G47" s="18"/>
      <c r="H47" s="45"/>
      <c r="I47" s="18"/>
      <c r="J47" s="18"/>
      <c r="K47" s="18"/>
      <c r="L47" s="18"/>
      <c r="M47" s="18"/>
      <c r="N47" s="18"/>
    </row>
    <row r="48" spans="2:14" ht="13.5">
      <c r="B48" s="18"/>
      <c r="C48" s="18"/>
      <c r="D48" s="18"/>
      <c r="E48" s="18"/>
      <c r="F48" s="18"/>
      <c r="G48" s="18"/>
      <c r="H48" s="45"/>
      <c r="I48" s="18"/>
      <c r="J48" s="18"/>
      <c r="K48" s="18"/>
      <c r="L48" s="18"/>
      <c r="M48" s="18"/>
      <c r="N48" s="18"/>
    </row>
    <row r="49" spans="1:14" ht="17.25">
      <c r="A49" t="s">
        <v>564</v>
      </c>
      <c r="B49" s="18"/>
      <c r="C49" s="18"/>
      <c r="D49" s="812" t="s">
        <v>126</v>
      </c>
      <c r="E49" s="812"/>
      <c r="F49" s="812"/>
      <c r="G49" s="812"/>
      <c r="H49" s="812"/>
      <c r="I49" s="812"/>
      <c r="J49" s="812"/>
      <c r="K49" s="812"/>
      <c r="L49" s="18"/>
      <c r="M49" s="18"/>
      <c r="N49" s="18"/>
    </row>
    <row r="50" spans="1:14" ht="14.25" thickBot="1">
      <c r="A50" s="336" t="s">
        <v>649</v>
      </c>
      <c r="N50" s="31" t="s">
        <v>298</v>
      </c>
    </row>
    <row r="51" spans="1:14" ht="13.5">
      <c r="A51" s="183" t="s">
        <v>128</v>
      </c>
      <c r="B51" s="228" t="s">
        <v>43</v>
      </c>
      <c r="C51" s="886" t="s">
        <v>763</v>
      </c>
      <c r="D51" s="839" t="s">
        <v>130</v>
      </c>
      <c r="E51" s="802"/>
      <c r="F51" s="801" t="s">
        <v>325</v>
      </c>
      <c r="G51" s="818"/>
      <c r="H51" s="802"/>
      <c r="I51" s="58" t="s">
        <v>326</v>
      </c>
      <c r="J51" s="194" t="s">
        <v>763</v>
      </c>
      <c r="K51" s="801" t="s">
        <v>327</v>
      </c>
      <c r="L51" s="802"/>
      <c r="M51" s="194" t="s">
        <v>763</v>
      </c>
      <c r="N51" s="82" t="s">
        <v>328</v>
      </c>
    </row>
    <row r="52" spans="1:14" ht="14.25" customHeight="1">
      <c r="A52" s="872" t="s">
        <v>330</v>
      </c>
      <c r="B52" s="39"/>
      <c r="C52" s="887"/>
      <c r="D52" s="867" t="s">
        <v>353</v>
      </c>
      <c r="E52" s="798"/>
      <c r="F52" s="797" t="s">
        <v>354</v>
      </c>
      <c r="G52" s="868"/>
      <c r="H52" s="798"/>
      <c r="I52" s="452" t="s">
        <v>312</v>
      </c>
      <c r="J52" s="797" t="s">
        <v>355</v>
      </c>
      <c r="K52" s="868"/>
      <c r="L52" s="798"/>
      <c r="M52" s="797" t="s">
        <v>356</v>
      </c>
      <c r="N52" s="874"/>
    </row>
    <row r="53" spans="1:14" ht="14.25" customHeight="1">
      <c r="A53" s="873"/>
      <c r="B53" s="11" t="s">
        <v>959</v>
      </c>
      <c r="C53" s="222"/>
      <c r="D53" s="85" t="s">
        <v>146</v>
      </c>
      <c r="E53" s="18"/>
      <c r="F53" s="18"/>
      <c r="G53" s="186"/>
      <c r="H53" s="186"/>
      <c r="I53" s="186"/>
      <c r="J53" s="227"/>
      <c r="K53" s="186"/>
      <c r="L53" s="464"/>
      <c r="M53" s="227"/>
      <c r="N53" s="221"/>
    </row>
    <row r="54" spans="1:14" ht="13.5" customHeight="1">
      <c r="A54" s="873"/>
      <c r="B54" s="18"/>
      <c r="C54" s="481"/>
      <c r="D54" s="869" t="s">
        <v>358</v>
      </c>
      <c r="E54" s="870"/>
      <c r="F54" s="870"/>
      <c r="G54" s="870"/>
      <c r="H54" s="870"/>
      <c r="I54" s="870"/>
      <c r="J54" s="473"/>
      <c r="K54" s="810" t="s">
        <v>596</v>
      </c>
      <c r="L54" s="811"/>
      <c r="M54" s="473"/>
      <c r="N54" s="86" t="s">
        <v>592</v>
      </c>
    </row>
    <row r="55" spans="1:14" ht="13.5">
      <c r="A55" s="873"/>
      <c r="B55" s="18"/>
      <c r="C55" s="481"/>
      <c r="D55" s="85" t="s">
        <v>359</v>
      </c>
      <c r="E55" s="18"/>
      <c r="F55" s="18"/>
      <c r="G55" s="18"/>
      <c r="H55" s="18"/>
      <c r="I55" s="18"/>
      <c r="J55" s="40"/>
      <c r="K55" s="18"/>
      <c r="L55" s="19"/>
      <c r="M55" s="36"/>
      <c r="N55" s="86" t="s">
        <v>593</v>
      </c>
    </row>
    <row r="56" spans="1:14" ht="14.25" thickBot="1">
      <c r="A56" s="66"/>
      <c r="B56" s="18"/>
      <c r="C56" s="481"/>
      <c r="D56" s="85" t="s">
        <v>360</v>
      </c>
      <c r="E56" s="18"/>
      <c r="F56" s="18"/>
      <c r="G56" s="18"/>
      <c r="H56" s="18"/>
      <c r="I56" s="18"/>
      <c r="J56" s="40"/>
      <c r="K56" s="18"/>
      <c r="L56" s="19"/>
      <c r="M56" s="38"/>
      <c r="N56" s="86"/>
    </row>
    <row r="57" spans="1:14" ht="15" thickBot="1" thickTop="1">
      <c r="A57" s="66"/>
      <c r="B57" s="398" t="s">
        <v>357</v>
      </c>
      <c r="C57" s="481"/>
      <c r="D57" s="85" t="s">
        <v>361</v>
      </c>
      <c r="E57" s="18"/>
      <c r="F57" s="18"/>
      <c r="G57" s="18"/>
      <c r="H57" s="18"/>
      <c r="I57" s="18"/>
      <c r="J57" s="40"/>
      <c r="K57" s="162" t="s">
        <v>848</v>
      </c>
      <c r="L57" s="177"/>
      <c r="M57" s="473"/>
      <c r="N57" s="86" t="s">
        <v>594</v>
      </c>
    </row>
    <row r="58" spans="1:14" ht="14.25" thickTop="1">
      <c r="A58" s="66"/>
      <c r="B58" s="18"/>
      <c r="C58" s="481"/>
      <c r="D58" s="104" t="s">
        <v>362</v>
      </c>
      <c r="E58" s="27"/>
      <c r="F58" s="27"/>
      <c r="G58" s="18"/>
      <c r="H58" s="18"/>
      <c r="I58" s="18"/>
      <c r="J58" s="40"/>
      <c r="K58" s="18"/>
      <c r="L58" s="19"/>
      <c r="M58" s="36"/>
      <c r="N58" s="86"/>
    </row>
    <row r="59" spans="1:14" ht="14.25" thickBot="1">
      <c r="A59" s="66"/>
      <c r="B59" s="18"/>
      <c r="C59" s="481"/>
      <c r="D59" s="104" t="s">
        <v>363</v>
      </c>
      <c r="E59" s="27"/>
      <c r="F59" s="27"/>
      <c r="G59" s="18"/>
      <c r="H59" s="18"/>
      <c r="I59" s="18"/>
      <c r="J59" s="40"/>
      <c r="K59" s="18"/>
      <c r="L59" s="19"/>
      <c r="M59" s="40"/>
      <c r="N59" s="86"/>
    </row>
    <row r="60" spans="1:14" ht="13.5" customHeight="1" thickBot="1" thickTop="1">
      <c r="A60" s="66"/>
      <c r="B60" s="18"/>
      <c r="C60" s="481"/>
      <c r="D60" s="880" t="s">
        <v>364</v>
      </c>
      <c r="E60" s="881"/>
      <c r="F60" s="881"/>
      <c r="G60" s="881"/>
      <c r="H60" s="881"/>
      <c r="I60" s="881"/>
      <c r="J60" s="465"/>
      <c r="K60" s="18"/>
      <c r="L60" s="19"/>
      <c r="M60" s="40"/>
      <c r="N60" s="162" t="s">
        <v>846</v>
      </c>
    </row>
    <row r="61" spans="1:14" ht="13.5" customHeight="1" thickTop="1">
      <c r="A61" s="66"/>
      <c r="B61" s="18"/>
      <c r="C61" s="481"/>
      <c r="D61" s="888" t="s">
        <v>694</v>
      </c>
      <c r="E61" s="889"/>
      <c r="F61" s="889"/>
      <c r="G61" s="889"/>
      <c r="H61" s="889"/>
      <c r="I61" s="889"/>
      <c r="J61" s="465"/>
      <c r="K61" s="18"/>
      <c r="L61" s="19"/>
      <c r="M61" s="40"/>
      <c r="N61" s="86"/>
    </row>
    <row r="62" spans="1:14" ht="13.5" customHeight="1">
      <c r="A62" s="66"/>
      <c r="B62" s="18"/>
      <c r="C62" s="44"/>
      <c r="D62" s="888"/>
      <c r="E62" s="889"/>
      <c r="F62" s="889"/>
      <c r="G62" s="889"/>
      <c r="H62" s="889"/>
      <c r="I62" s="889"/>
      <c r="J62" s="465"/>
      <c r="K62" s="18"/>
      <c r="L62" s="19"/>
      <c r="M62" s="40"/>
      <c r="N62" s="86"/>
    </row>
    <row r="63" spans="1:14" ht="13.5">
      <c r="A63" s="66"/>
      <c r="B63" s="18"/>
      <c r="C63" s="481"/>
      <c r="D63" s="104" t="s">
        <v>695</v>
      </c>
      <c r="E63" s="27"/>
      <c r="F63" s="27"/>
      <c r="G63" s="18"/>
      <c r="H63" s="18"/>
      <c r="I63" s="18"/>
      <c r="J63" s="40"/>
      <c r="K63" s="18"/>
      <c r="L63" s="19"/>
      <c r="M63" s="40"/>
      <c r="N63" s="86"/>
    </row>
    <row r="64" spans="1:14" ht="13.5" customHeight="1">
      <c r="A64" s="66"/>
      <c r="B64" s="18"/>
      <c r="C64" s="481"/>
      <c r="D64" s="880" t="s">
        <v>696</v>
      </c>
      <c r="E64" s="881"/>
      <c r="F64" s="881"/>
      <c r="G64" s="881"/>
      <c r="H64" s="881"/>
      <c r="I64" s="881"/>
      <c r="J64" s="465"/>
      <c r="K64" s="18"/>
      <c r="L64" s="19"/>
      <c r="M64" s="40"/>
      <c r="N64" s="86"/>
    </row>
    <row r="65" spans="1:14" ht="13.5" customHeight="1">
      <c r="A65" s="66"/>
      <c r="B65" s="18"/>
      <c r="C65" s="44"/>
      <c r="D65" s="880"/>
      <c r="E65" s="881"/>
      <c r="F65" s="881"/>
      <c r="G65" s="881"/>
      <c r="H65" s="881"/>
      <c r="I65" s="881"/>
      <c r="J65" s="465"/>
      <c r="K65" s="18"/>
      <c r="L65" s="19"/>
      <c r="M65" s="40"/>
      <c r="N65" s="86"/>
    </row>
    <row r="66" spans="1:14" ht="13.5">
      <c r="A66" s="66"/>
      <c r="B66" s="18"/>
      <c r="C66" s="481"/>
      <c r="D66" s="85" t="s">
        <v>697</v>
      </c>
      <c r="E66" s="18"/>
      <c r="F66" s="18"/>
      <c r="G66" s="18"/>
      <c r="H66" s="18"/>
      <c r="I66" s="18"/>
      <c r="J66" s="40"/>
      <c r="K66" s="18"/>
      <c r="L66" s="19"/>
      <c r="M66" s="40"/>
      <c r="N66" s="86"/>
    </row>
    <row r="67" spans="1:14" ht="14.25" thickBot="1">
      <c r="A67" s="66"/>
      <c r="B67" s="18"/>
      <c r="C67" s="482"/>
      <c r="D67" s="803" t="s">
        <v>950</v>
      </c>
      <c r="E67" s="804"/>
      <c r="F67" s="804"/>
      <c r="G67" s="804"/>
      <c r="H67" s="804"/>
      <c r="I67" s="805"/>
      <c r="J67" s="40"/>
      <c r="K67" s="18"/>
      <c r="L67" s="19"/>
      <c r="M67" s="40"/>
      <c r="N67" s="86"/>
    </row>
    <row r="68" spans="1:14" ht="15" thickBot="1" thickTop="1">
      <c r="A68" s="66"/>
      <c r="B68" s="18"/>
      <c r="C68" s="40"/>
      <c r="D68" s="871" t="s">
        <v>953</v>
      </c>
      <c r="E68" s="863"/>
      <c r="F68" s="863"/>
      <c r="G68" s="863"/>
      <c r="H68" s="499"/>
      <c r="I68" s="176" t="s">
        <v>954</v>
      </c>
      <c r="J68" s="40"/>
      <c r="K68" s="18"/>
      <c r="L68" s="19"/>
      <c r="M68" s="40"/>
      <c r="N68" s="86"/>
    </row>
    <row r="69" spans="1:14" ht="15" thickBot="1" thickTop="1">
      <c r="A69" s="66"/>
      <c r="B69" s="18"/>
      <c r="C69" s="40"/>
      <c r="D69" s="85"/>
      <c r="E69" s="18"/>
      <c r="F69" s="18"/>
      <c r="G69" s="18"/>
      <c r="H69" s="45"/>
      <c r="I69" s="18"/>
      <c r="J69" s="40"/>
      <c r="K69" s="18"/>
      <c r="L69" s="19"/>
      <c r="M69" s="40"/>
      <c r="N69" s="86"/>
    </row>
    <row r="70" spans="1:14" ht="14.25" thickTop="1">
      <c r="A70" s="66"/>
      <c r="B70" s="137" t="s">
        <v>823</v>
      </c>
      <c r="C70" s="117">
        <f>IF(AND(C71="",COUNTIF(C54:C66,"○")=0),"",COUNTIF(C54:C66,"○"))</f>
      </c>
      <c r="D70" s="142" t="s">
        <v>316</v>
      </c>
      <c r="E70" s="144"/>
      <c r="F70" s="144"/>
      <c r="G70" s="144"/>
      <c r="H70" s="143"/>
      <c r="I70" s="18"/>
      <c r="J70" s="40"/>
      <c r="K70" s="18"/>
      <c r="L70" s="19"/>
      <c r="M70" s="40"/>
      <c r="N70" s="86"/>
    </row>
    <row r="71" spans="1:14" ht="13.5">
      <c r="A71" s="66"/>
      <c r="B71" s="137" t="s">
        <v>824</v>
      </c>
      <c r="C71" s="117">
        <f>IF(COUNTIF(C54:C66,"×")=0,"",COUNTIF(C54:C66,"×"))</f>
      </c>
      <c r="D71" s="85" t="s">
        <v>317</v>
      </c>
      <c r="E71" s="18"/>
      <c r="F71" s="18"/>
      <c r="G71" s="18"/>
      <c r="H71" s="146"/>
      <c r="I71" s="18"/>
      <c r="J71" s="40"/>
      <c r="K71" s="18"/>
      <c r="L71" s="19"/>
      <c r="M71" s="40"/>
      <c r="N71" s="86"/>
    </row>
    <row r="72" spans="1:14" ht="13.5">
      <c r="A72" s="66"/>
      <c r="B72" s="137" t="s">
        <v>825</v>
      </c>
      <c r="C72" s="223"/>
      <c r="D72" s="85" t="s">
        <v>318</v>
      </c>
      <c r="E72" s="18"/>
      <c r="F72" s="18"/>
      <c r="G72" s="18"/>
      <c r="H72" s="146"/>
      <c r="I72" s="18"/>
      <c r="J72" s="40"/>
      <c r="K72" s="18"/>
      <c r="L72" s="19"/>
      <c r="M72" s="40"/>
      <c r="N72" s="86"/>
    </row>
    <row r="73" spans="1:14" ht="14.25" thickBot="1">
      <c r="A73" s="66"/>
      <c r="B73" s="137"/>
      <c r="C73" s="8"/>
      <c r="D73" s="85" t="s">
        <v>319</v>
      </c>
      <c r="E73" s="18"/>
      <c r="F73" s="18"/>
      <c r="G73" s="18"/>
      <c r="H73" s="147"/>
      <c r="I73" s="18"/>
      <c r="J73" s="40"/>
      <c r="K73" s="18"/>
      <c r="L73" s="19"/>
      <c r="M73" s="40"/>
      <c r="N73" s="86"/>
    </row>
    <row r="74" spans="1:14" ht="14.25" thickTop="1">
      <c r="A74" s="66"/>
      <c r="B74" s="9" t="s">
        <v>826</v>
      </c>
      <c r="C74" s="117">
        <f>C70</f>
      </c>
      <c r="D74" s="145" t="s">
        <v>829</v>
      </c>
      <c r="E74" s="171"/>
      <c r="F74" s="171"/>
      <c r="G74" s="144"/>
      <c r="H74" s="144"/>
      <c r="I74" s="144"/>
      <c r="J74" s="40"/>
      <c r="K74" s="18"/>
      <c r="L74" s="19"/>
      <c r="M74" s="40"/>
      <c r="N74" s="86"/>
    </row>
    <row r="75" spans="1:14" ht="13.5">
      <c r="A75" s="66"/>
      <c r="B75" s="9" t="s">
        <v>827</v>
      </c>
      <c r="C75" s="2">
        <f>IF(SUM(C70:C71)=0,"",SUM(C70:C71))</f>
      </c>
      <c r="D75" s="92" t="s">
        <v>633</v>
      </c>
      <c r="E75" s="139"/>
      <c r="F75" s="139"/>
      <c r="G75" s="18"/>
      <c r="H75" s="18"/>
      <c r="I75" s="18"/>
      <c r="J75" s="40"/>
      <c r="K75" s="18"/>
      <c r="L75" s="19"/>
      <c r="M75" s="40"/>
      <c r="N75" s="86"/>
    </row>
    <row r="76" spans="1:14" ht="13.5">
      <c r="A76" s="66"/>
      <c r="B76" s="9" t="s">
        <v>828</v>
      </c>
      <c r="C76" s="224">
        <f>IF(ISERROR(C74/C75)=TRUE,"",ROUNDDOWN(C74/C75,2))</f>
      </c>
      <c r="D76" s="92" t="s">
        <v>830</v>
      </c>
      <c r="E76" s="139"/>
      <c r="F76" s="139"/>
      <c r="G76" s="18"/>
      <c r="H76" s="18"/>
      <c r="I76" s="18"/>
      <c r="J76" s="40"/>
      <c r="K76" s="18"/>
      <c r="L76" s="19"/>
      <c r="M76" s="40"/>
      <c r="N76" s="86"/>
    </row>
    <row r="77" spans="1:14" ht="14.25" thickBot="1">
      <c r="A77" s="66"/>
      <c r="B77" s="9" t="s">
        <v>631</v>
      </c>
      <c r="C77" s="225">
        <f>IF(OR(M54="○",M57="○"),"e",IF(J54="○","d",IF(C67="○",H68,IF(C76="","",IF(C75&lt;=2,"c",IF(C76&lt;=0.6,"d",IF(C76&lt;0.8,"c",IF(C76&lt;0.9,"b","a"))))))))</f>
      </c>
      <c r="D77" s="148" t="s">
        <v>632</v>
      </c>
      <c r="E77" s="172"/>
      <c r="F77" s="172"/>
      <c r="G77" s="149"/>
      <c r="H77" s="149"/>
      <c r="I77" s="149"/>
      <c r="J77" s="40"/>
      <c r="K77" s="18"/>
      <c r="L77" s="19"/>
      <c r="M77" s="40"/>
      <c r="N77" s="86"/>
    </row>
    <row r="78" spans="1:14" ht="15" thickBot="1" thickTop="1">
      <c r="A78" s="66"/>
      <c r="B78" s="61"/>
      <c r="C78" s="36"/>
      <c r="D78" s="93"/>
      <c r="E78" s="94"/>
      <c r="F78" s="94"/>
      <c r="G78" s="94"/>
      <c r="H78" s="212"/>
      <c r="I78" s="94"/>
      <c r="J78" s="95"/>
      <c r="K78" s="94"/>
      <c r="L78" s="138"/>
      <c r="M78" s="95"/>
      <c r="N78" s="86"/>
    </row>
    <row r="79" spans="1:14" ht="13.5">
      <c r="A79" s="205"/>
      <c r="B79" s="173"/>
      <c r="C79" s="789" t="s">
        <v>763</v>
      </c>
      <c r="D79" s="839" t="s">
        <v>130</v>
      </c>
      <c r="E79" s="802"/>
      <c r="F79" s="801" t="s">
        <v>345</v>
      </c>
      <c r="G79" s="818"/>
      <c r="H79" s="802"/>
      <c r="I79" s="449" t="s">
        <v>326</v>
      </c>
      <c r="J79" s="194" t="s">
        <v>763</v>
      </c>
      <c r="K79" s="801" t="s">
        <v>327</v>
      </c>
      <c r="L79" s="802"/>
      <c r="M79" s="230" t="s">
        <v>763</v>
      </c>
      <c r="N79" s="178" t="s">
        <v>328</v>
      </c>
    </row>
    <row r="80" spans="1:14" ht="13.5" customHeight="1">
      <c r="A80" s="204"/>
      <c r="B80" s="165" t="s">
        <v>959</v>
      </c>
      <c r="C80" s="790"/>
      <c r="D80" s="867" t="s">
        <v>353</v>
      </c>
      <c r="E80" s="798"/>
      <c r="F80" s="882" t="s">
        <v>354</v>
      </c>
      <c r="G80" s="883"/>
      <c r="H80" s="884"/>
      <c r="I80" s="56" t="s">
        <v>312</v>
      </c>
      <c r="J80" s="797" t="s">
        <v>355</v>
      </c>
      <c r="K80" s="868"/>
      <c r="L80" s="798"/>
      <c r="M80" s="797" t="s">
        <v>356</v>
      </c>
      <c r="N80" s="874"/>
    </row>
    <row r="81" spans="1:14" ht="13.5" customHeight="1">
      <c r="A81" s="204"/>
      <c r="B81" s="165"/>
      <c r="C81" s="217"/>
      <c r="D81" s="85" t="s">
        <v>146</v>
      </c>
      <c r="E81" s="18"/>
      <c r="F81" s="18"/>
      <c r="G81" s="219"/>
      <c r="H81" s="219"/>
      <c r="I81" s="186"/>
      <c r="J81" s="227"/>
      <c r="K81" s="186"/>
      <c r="L81" s="464"/>
      <c r="M81" s="188"/>
      <c r="N81" s="231"/>
    </row>
    <row r="82" spans="1:14" ht="13.5" customHeight="1">
      <c r="A82" s="204"/>
      <c r="B82" s="165"/>
      <c r="C82" s="472"/>
      <c r="D82" s="869" t="s">
        <v>358</v>
      </c>
      <c r="E82" s="870"/>
      <c r="F82" s="870"/>
      <c r="G82" s="870"/>
      <c r="H82" s="870"/>
      <c r="I82" s="870"/>
      <c r="J82" s="473"/>
      <c r="K82" s="810" t="s">
        <v>596</v>
      </c>
      <c r="L82" s="811"/>
      <c r="M82" s="473"/>
      <c r="N82" s="86" t="s">
        <v>592</v>
      </c>
    </row>
    <row r="83" spans="1:14" ht="15" customHeight="1">
      <c r="A83" s="204"/>
      <c r="B83" s="165"/>
      <c r="C83" s="472"/>
      <c r="D83" s="809" t="s">
        <v>699</v>
      </c>
      <c r="E83" s="810"/>
      <c r="F83" s="810"/>
      <c r="G83" s="810"/>
      <c r="H83" s="810"/>
      <c r="I83" s="810"/>
      <c r="J83" s="40"/>
      <c r="K83" s="18"/>
      <c r="L83" s="19"/>
      <c r="M83" s="36"/>
      <c r="N83" s="86" t="s">
        <v>593</v>
      </c>
    </row>
    <row r="84" spans="1:14" ht="15" customHeight="1" thickBot="1">
      <c r="A84" s="204"/>
      <c r="B84" s="165"/>
      <c r="C84" s="192"/>
      <c r="D84" s="809"/>
      <c r="E84" s="810"/>
      <c r="F84" s="810"/>
      <c r="G84" s="810"/>
      <c r="H84" s="810"/>
      <c r="I84" s="810"/>
      <c r="J84" s="462"/>
      <c r="K84" s="199"/>
      <c r="L84" s="453"/>
      <c r="M84" s="40"/>
      <c r="N84" s="86"/>
    </row>
    <row r="85" spans="1:14" ht="15" customHeight="1" thickBot="1" thickTop="1">
      <c r="A85" s="204"/>
      <c r="B85" s="397" t="s">
        <v>698</v>
      </c>
      <c r="C85" s="192"/>
      <c r="D85" s="809"/>
      <c r="E85" s="810"/>
      <c r="F85" s="810"/>
      <c r="G85" s="810"/>
      <c r="H85" s="810"/>
      <c r="I85" s="810"/>
      <c r="J85" s="462"/>
      <c r="K85" s="162" t="s">
        <v>848</v>
      </c>
      <c r="L85" s="309"/>
      <c r="M85" s="473"/>
      <c r="N85" s="86" t="s">
        <v>594</v>
      </c>
    </row>
    <row r="86" spans="1:14" ht="13.5" customHeight="1" thickTop="1">
      <c r="A86" s="170"/>
      <c r="B86" s="165"/>
      <c r="C86" s="472"/>
      <c r="D86" s="85" t="s">
        <v>700</v>
      </c>
      <c r="E86" s="18"/>
      <c r="F86" s="18"/>
      <c r="G86" s="18"/>
      <c r="H86" s="18"/>
      <c r="I86" s="18"/>
      <c r="J86" s="40"/>
      <c r="K86" s="18"/>
      <c r="L86" s="19"/>
      <c r="M86" s="40"/>
      <c r="N86" s="86"/>
    </row>
    <row r="87" spans="1:14" ht="13.5" customHeight="1" thickBot="1">
      <c r="A87" s="170"/>
      <c r="B87" s="85"/>
      <c r="C87" s="472"/>
      <c r="D87" s="809" t="s">
        <v>701</v>
      </c>
      <c r="E87" s="810"/>
      <c r="F87" s="810"/>
      <c r="G87" s="810"/>
      <c r="H87" s="810"/>
      <c r="I87" s="810"/>
      <c r="J87" s="463"/>
      <c r="K87" s="18"/>
      <c r="L87" s="19"/>
      <c r="M87" s="40"/>
      <c r="N87" s="86"/>
    </row>
    <row r="88" spans="1:14" ht="13.5" customHeight="1" thickBot="1" thickTop="1">
      <c r="A88" s="170"/>
      <c r="B88" s="85"/>
      <c r="C88" s="229"/>
      <c r="D88" s="809"/>
      <c r="E88" s="810"/>
      <c r="F88" s="810"/>
      <c r="G88" s="810"/>
      <c r="H88" s="810"/>
      <c r="I88" s="810"/>
      <c r="J88" s="463"/>
      <c r="K88" s="18"/>
      <c r="L88" s="19"/>
      <c r="M88" s="40"/>
      <c r="N88" s="162" t="s">
        <v>846</v>
      </c>
    </row>
    <row r="89" spans="1:14" ht="14.25" customHeight="1" thickTop="1">
      <c r="A89" s="170"/>
      <c r="B89" s="85"/>
      <c r="C89" s="472"/>
      <c r="D89" s="799" t="s">
        <v>702</v>
      </c>
      <c r="E89" s="885"/>
      <c r="F89" s="885"/>
      <c r="G89" s="800"/>
      <c r="H89" s="800"/>
      <c r="I89" s="800"/>
      <c r="J89" s="63"/>
      <c r="K89" s="18"/>
      <c r="L89" s="19"/>
      <c r="M89" s="40"/>
      <c r="N89" s="86"/>
    </row>
    <row r="90" spans="1:14" ht="13.5">
      <c r="A90" s="66"/>
      <c r="B90" s="85"/>
      <c r="C90" s="472"/>
      <c r="D90" s="85" t="s">
        <v>703</v>
      </c>
      <c r="E90" s="18"/>
      <c r="F90" s="18"/>
      <c r="G90" s="18"/>
      <c r="H90" s="18"/>
      <c r="I90" s="18"/>
      <c r="J90" s="40"/>
      <c r="K90" s="18"/>
      <c r="L90" s="19"/>
      <c r="M90" s="40"/>
      <c r="N90" s="86"/>
    </row>
    <row r="91" spans="1:14" ht="13.5" customHeight="1">
      <c r="A91" s="66"/>
      <c r="B91" s="85"/>
      <c r="C91" s="472"/>
      <c r="D91" s="869" t="s">
        <v>704</v>
      </c>
      <c r="E91" s="870"/>
      <c r="F91" s="870"/>
      <c r="G91" s="870"/>
      <c r="H91" s="870"/>
      <c r="I91" s="870"/>
      <c r="J91" s="463"/>
      <c r="K91" s="18"/>
      <c r="L91" s="19"/>
      <c r="M91" s="40"/>
      <c r="N91" s="86"/>
    </row>
    <row r="92" spans="1:14" ht="13.5" customHeight="1">
      <c r="A92" s="66"/>
      <c r="B92" s="85"/>
      <c r="C92" s="472"/>
      <c r="D92" s="809" t="s">
        <v>705</v>
      </c>
      <c r="E92" s="810"/>
      <c r="F92" s="810"/>
      <c r="G92" s="810"/>
      <c r="H92" s="810"/>
      <c r="I92" s="810"/>
      <c r="J92" s="463"/>
      <c r="K92" s="18"/>
      <c r="L92" s="19"/>
      <c r="M92" s="40"/>
      <c r="N92" s="86"/>
    </row>
    <row r="93" spans="1:14" ht="13.5" customHeight="1">
      <c r="A93" s="66"/>
      <c r="B93" s="85"/>
      <c r="C93" s="192"/>
      <c r="D93" s="809"/>
      <c r="E93" s="810"/>
      <c r="F93" s="810"/>
      <c r="G93" s="810"/>
      <c r="H93" s="810"/>
      <c r="I93" s="810"/>
      <c r="J93" s="463"/>
      <c r="K93" s="18"/>
      <c r="L93" s="19"/>
      <c r="M93" s="40"/>
      <c r="N93" s="86"/>
    </row>
    <row r="94" spans="1:14" ht="13.5" customHeight="1">
      <c r="A94" s="66"/>
      <c r="B94" s="85"/>
      <c r="C94" s="472"/>
      <c r="D94" s="869" t="s">
        <v>715</v>
      </c>
      <c r="E94" s="870"/>
      <c r="F94" s="870"/>
      <c r="G94" s="870"/>
      <c r="H94" s="870"/>
      <c r="I94" s="870"/>
      <c r="J94" s="463"/>
      <c r="K94" s="18"/>
      <c r="L94" s="19"/>
      <c r="M94" s="40"/>
      <c r="N94" s="86"/>
    </row>
    <row r="95" spans="1:14" ht="13.5" customHeight="1">
      <c r="A95" s="66"/>
      <c r="B95" s="85"/>
      <c r="C95" s="192"/>
      <c r="D95" s="869"/>
      <c r="E95" s="870"/>
      <c r="F95" s="870"/>
      <c r="G95" s="870"/>
      <c r="H95" s="870"/>
      <c r="I95" s="870"/>
      <c r="J95" s="463"/>
      <c r="K95" s="18"/>
      <c r="L95" s="19"/>
      <c r="M95" s="40"/>
      <c r="N95" s="86"/>
    </row>
    <row r="96" spans="1:14" ht="14.25" thickBot="1">
      <c r="A96" s="66"/>
      <c r="B96" s="85"/>
      <c r="C96" s="480"/>
      <c r="D96" s="803" t="s">
        <v>950</v>
      </c>
      <c r="E96" s="804"/>
      <c r="F96" s="804"/>
      <c r="G96" s="804"/>
      <c r="H96" s="804"/>
      <c r="I96" s="805"/>
      <c r="J96" s="40"/>
      <c r="K96" s="18"/>
      <c r="L96" s="19"/>
      <c r="M96" s="40"/>
      <c r="N96" s="86"/>
    </row>
    <row r="97" spans="1:14" ht="15" thickBot="1" thickTop="1">
      <c r="A97" s="66"/>
      <c r="B97" s="85"/>
      <c r="C97" s="76"/>
      <c r="D97" s="871" t="s">
        <v>953</v>
      </c>
      <c r="E97" s="863"/>
      <c r="F97" s="863"/>
      <c r="G97" s="863"/>
      <c r="H97" s="499" t="s">
        <v>762</v>
      </c>
      <c r="I97" s="176" t="s">
        <v>954</v>
      </c>
      <c r="J97" s="40"/>
      <c r="K97" s="18"/>
      <c r="L97" s="19"/>
      <c r="M97" s="40"/>
      <c r="N97" s="86"/>
    </row>
    <row r="98" spans="1:14" ht="15" thickBot="1" thickTop="1">
      <c r="A98" s="66"/>
      <c r="B98" s="85"/>
      <c r="C98" s="218"/>
      <c r="D98" s="85"/>
      <c r="E98" s="18"/>
      <c r="F98" s="18"/>
      <c r="G98" s="18"/>
      <c r="H98" s="18"/>
      <c r="I98" s="18"/>
      <c r="J98" s="40"/>
      <c r="K98" s="18"/>
      <c r="L98" s="19"/>
      <c r="M98" s="40"/>
      <c r="N98" s="86"/>
    </row>
    <row r="99" spans="1:14" ht="14.25" customHeight="1" thickTop="1">
      <c r="A99" s="66"/>
      <c r="B99" s="122" t="s">
        <v>823</v>
      </c>
      <c r="C99" s="125">
        <f>IF(AND(C100="",COUNTIF(C82:C94,"○")=0),"",COUNTIF(C82:C94,"○"))</f>
      </c>
      <c r="D99" s="142" t="s">
        <v>316</v>
      </c>
      <c r="E99" s="144"/>
      <c r="F99" s="144"/>
      <c r="G99" s="144"/>
      <c r="H99" s="143"/>
      <c r="I99" s="11"/>
      <c r="J99" s="447"/>
      <c r="K99" s="18"/>
      <c r="L99" s="19"/>
      <c r="M99" s="40"/>
      <c r="N99" s="86"/>
    </row>
    <row r="100" spans="1:14" ht="13.5">
      <c r="A100" s="66"/>
      <c r="B100" s="122" t="s">
        <v>824</v>
      </c>
      <c r="C100" s="125">
        <f>IF(COUNTIF(C82:C94,"×")=0,"",COUNTIF(C82:C94,"×"))</f>
      </c>
      <c r="D100" s="85" t="s">
        <v>317</v>
      </c>
      <c r="E100" s="18"/>
      <c r="F100" s="18"/>
      <c r="G100" s="18"/>
      <c r="H100" s="146"/>
      <c r="I100" s="18"/>
      <c r="J100" s="40"/>
      <c r="K100" s="18"/>
      <c r="L100" s="19"/>
      <c r="M100" s="40"/>
      <c r="N100" s="86"/>
    </row>
    <row r="101" spans="1:14" ht="13.5">
      <c r="A101" s="66"/>
      <c r="B101" s="122" t="s">
        <v>825</v>
      </c>
      <c r="C101" s="193"/>
      <c r="D101" s="85" t="s">
        <v>318</v>
      </c>
      <c r="E101" s="18"/>
      <c r="F101" s="18"/>
      <c r="G101" s="18"/>
      <c r="H101" s="146"/>
      <c r="I101" s="18"/>
      <c r="J101" s="40"/>
      <c r="K101" s="18"/>
      <c r="L101" s="19"/>
      <c r="M101" s="40"/>
      <c r="N101" s="86"/>
    </row>
    <row r="102" spans="1:14" ht="14.25" thickBot="1">
      <c r="A102" s="66"/>
      <c r="B102" s="70"/>
      <c r="C102" s="76"/>
      <c r="D102" s="85" t="s">
        <v>319</v>
      </c>
      <c r="E102" s="18"/>
      <c r="F102" s="18"/>
      <c r="G102" s="18"/>
      <c r="H102" s="147"/>
      <c r="I102" s="18"/>
      <c r="J102" s="40"/>
      <c r="K102" s="18"/>
      <c r="L102" s="19"/>
      <c r="M102" s="40"/>
      <c r="N102" s="86"/>
    </row>
    <row r="103" spans="1:14" ht="14.25" thickTop="1">
      <c r="A103" s="66"/>
      <c r="B103" s="123" t="s">
        <v>826</v>
      </c>
      <c r="C103" s="125">
        <f>C99</f>
      </c>
      <c r="D103" s="145" t="s">
        <v>829</v>
      </c>
      <c r="E103" s="171"/>
      <c r="F103" s="171"/>
      <c r="G103" s="144"/>
      <c r="H103" s="144"/>
      <c r="I103" s="144"/>
      <c r="J103" s="40"/>
      <c r="K103" s="18"/>
      <c r="L103" s="19"/>
      <c r="M103" s="40"/>
      <c r="N103" s="86"/>
    </row>
    <row r="104" spans="1:14" ht="13.5">
      <c r="A104" s="66"/>
      <c r="B104" s="123" t="s">
        <v>827</v>
      </c>
      <c r="C104" s="75">
        <f>IF(SUM(C99:C100)=0,"",SUM(C99:C100))</f>
      </c>
      <c r="D104" s="92" t="s">
        <v>633</v>
      </c>
      <c r="E104" s="139"/>
      <c r="F104" s="139"/>
      <c r="G104" s="18"/>
      <c r="H104" s="18"/>
      <c r="I104" s="18"/>
      <c r="J104" s="40"/>
      <c r="K104" s="18"/>
      <c r="L104" s="19"/>
      <c r="M104" s="40"/>
      <c r="N104" s="86"/>
    </row>
    <row r="105" spans="1:14" ht="13.5">
      <c r="A105" s="66"/>
      <c r="B105" s="123" t="s">
        <v>828</v>
      </c>
      <c r="C105" s="77">
        <f>IF(ISERROR(C103/C104)=TRUE,"",ROUNDDOWN(C103/C104,2))</f>
      </c>
      <c r="D105" s="92" t="s">
        <v>830</v>
      </c>
      <c r="E105" s="139"/>
      <c r="F105" s="139"/>
      <c r="G105" s="18"/>
      <c r="H105" s="18"/>
      <c r="I105" s="18"/>
      <c r="J105" s="40"/>
      <c r="K105" s="18"/>
      <c r="L105" s="19"/>
      <c r="M105" s="40"/>
      <c r="N105" s="86"/>
    </row>
    <row r="106" spans="1:14" ht="14.25" thickBot="1">
      <c r="A106" s="66"/>
      <c r="B106" s="123" t="s">
        <v>631</v>
      </c>
      <c r="C106" s="185">
        <f>IF(OR(M82="○",M85="○"),"e",IF(J82="○","d",IF(C96="○",H97,IF(C105="","",IF(C104&lt;=2,"c",IF(C105&lt;=0.6,"d",IF(C105&lt;0.8,"c",IF(C105&lt;0.9,"b","a"))))))))</f>
      </c>
      <c r="D106" s="148" t="s">
        <v>632</v>
      </c>
      <c r="E106" s="172"/>
      <c r="F106" s="172"/>
      <c r="G106" s="149"/>
      <c r="H106" s="149"/>
      <c r="I106" s="149"/>
      <c r="J106" s="40"/>
      <c r="K106" s="18"/>
      <c r="L106" s="19"/>
      <c r="M106" s="40"/>
      <c r="N106" s="86"/>
    </row>
    <row r="107" spans="1:14" ht="15" thickBot="1" thickTop="1">
      <c r="A107" s="67"/>
      <c r="B107" s="93"/>
      <c r="C107" s="96"/>
      <c r="D107" s="93"/>
      <c r="E107" s="94"/>
      <c r="F107" s="94"/>
      <c r="G107" s="94"/>
      <c r="H107" s="212"/>
      <c r="I107" s="94"/>
      <c r="J107" s="95"/>
      <c r="K107" s="94"/>
      <c r="L107" s="138"/>
      <c r="M107" s="95"/>
      <c r="N107" s="96"/>
    </row>
    <row r="108" spans="1:14" ht="13.5">
      <c r="A108" s="18"/>
      <c r="B108" s="18"/>
      <c r="C108" s="18"/>
      <c r="D108" s="18"/>
      <c r="E108" s="18"/>
      <c r="F108" s="18"/>
      <c r="G108" s="18"/>
      <c r="H108" s="45"/>
      <c r="I108" s="18"/>
      <c r="J108" s="18"/>
      <c r="K108" s="18"/>
      <c r="L108" s="18"/>
      <c r="M108" s="18"/>
      <c r="N108" s="18"/>
    </row>
    <row r="109" spans="1:14" ht="17.25">
      <c r="A109" t="s">
        <v>565</v>
      </c>
      <c r="B109" s="18"/>
      <c r="C109" s="18"/>
      <c r="D109" s="812" t="s">
        <v>126</v>
      </c>
      <c r="E109" s="812"/>
      <c r="F109" s="812"/>
      <c r="G109" s="812"/>
      <c r="H109" s="812"/>
      <c r="I109" s="812"/>
      <c r="J109" s="812"/>
      <c r="K109" s="812"/>
      <c r="L109" s="18"/>
      <c r="M109" s="18"/>
      <c r="N109" s="18"/>
    </row>
    <row r="110" spans="1:14" ht="14.25" thickBot="1">
      <c r="A110" s="336" t="s">
        <v>649</v>
      </c>
      <c r="N110" s="31" t="s">
        <v>298</v>
      </c>
    </row>
    <row r="111" spans="1:14" ht="13.5">
      <c r="A111" s="235" t="s">
        <v>128</v>
      </c>
      <c r="B111" s="164" t="s">
        <v>43</v>
      </c>
      <c r="C111" s="878" t="s">
        <v>763</v>
      </c>
      <c r="D111" s="839" t="s">
        <v>130</v>
      </c>
      <c r="E111" s="802"/>
      <c r="F111" s="801" t="s">
        <v>345</v>
      </c>
      <c r="G111" s="818"/>
      <c r="H111" s="802"/>
      <c r="I111" s="449" t="s">
        <v>326</v>
      </c>
      <c r="J111" s="194" t="s">
        <v>763</v>
      </c>
      <c r="K111" s="801" t="s">
        <v>133</v>
      </c>
      <c r="L111" s="802"/>
      <c r="M111" s="194" t="s">
        <v>763</v>
      </c>
      <c r="N111" s="178" t="s">
        <v>328</v>
      </c>
    </row>
    <row r="112" spans="1:14" ht="13.5" customHeight="1">
      <c r="A112" s="85"/>
      <c r="B112" s="69"/>
      <c r="C112" s="879"/>
      <c r="D112" s="867" t="s">
        <v>353</v>
      </c>
      <c r="E112" s="798"/>
      <c r="F112" s="797" t="s">
        <v>354</v>
      </c>
      <c r="G112" s="868"/>
      <c r="H112" s="798"/>
      <c r="I112" s="56" t="s">
        <v>312</v>
      </c>
      <c r="J112" s="797" t="s">
        <v>355</v>
      </c>
      <c r="K112" s="868"/>
      <c r="L112" s="798"/>
      <c r="M112" s="797" t="s">
        <v>356</v>
      </c>
      <c r="N112" s="874"/>
    </row>
    <row r="113" spans="1:14" ht="13.5" customHeight="1">
      <c r="A113" s="875" t="s">
        <v>330</v>
      </c>
      <c r="B113" s="167" t="s">
        <v>332</v>
      </c>
      <c r="C113" s="209"/>
      <c r="D113" s="876"/>
      <c r="E113" s="877"/>
      <c r="F113" s="877"/>
      <c r="G113" s="877"/>
      <c r="H113" s="877"/>
      <c r="I113" s="877"/>
      <c r="J113" s="466"/>
      <c r="K113" s="232"/>
      <c r="L113" s="467"/>
      <c r="M113" s="319"/>
      <c r="N113" s="239"/>
    </row>
    <row r="114" spans="1:14" ht="13.5" customHeight="1" thickBot="1">
      <c r="A114" s="875"/>
      <c r="B114" s="167"/>
      <c r="C114" s="207"/>
      <c r="D114" s="809" t="s">
        <v>960</v>
      </c>
      <c r="E114" s="810"/>
      <c r="F114" s="810"/>
      <c r="G114" s="810"/>
      <c r="H114" s="810"/>
      <c r="I114" s="810"/>
      <c r="J114" s="473"/>
      <c r="K114" s="810" t="s">
        <v>596</v>
      </c>
      <c r="L114" s="811"/>
      <c r="M114" s="473"/>
      <c r="N114" s="86" t="s">
        <v>592</v>
      </c>
    </row>
    <row r="115" spans="1:14" ht="13.5" customHeight="1" thickBot="1" thickTop="1">
      <c r="A115" s="875"/>
      <c r="B115" s="236" t="s">
        <v>961</v>
      </c>
      <c r="C115" s="483"/>
      <c r="D115" s="208"/>
      <c r="E115" s="62"/>
      <c r="F115" s="62"/>
      <c r="G115" s="62"/>
      <c r="H115" s="62"/>
      <c r="I115" s="62"/>
      <c r="J115" s="320"/>
      <c r="K115" s="62"/>
      <c r="L115" s="448"/>
      <c r="M115" s="320"/>
      <c r="N115" s="86" t="s">
        <v>593</v>
      </c>
    </row>
    <row r="116" spans="1:14" ht="13.5" customHeight="1" thickBot="1" thickTop="1">
      <c r="A116" s="875"/>
      <c r="B116" s="167"/>
      <c r="C116" s="207"/>
      <c r="D116" s="208"/>
      <c r="E116" s="62"/>
      <c r="H116" s="62"/>
      <c r="I116" s="62"/>
      <c r="J116" s="462"/>
      <c r="K116" s="199"/>
      <c r="L116" s="453"/>
      <c r="M116" s="38"/>
      <c r="N116" s="86"/>
    </row>
    <row r="117" spans="1:14" ht="13.5" customHeight="1" thickBot="1" thickTop="1">
      <c r="A117" s="85"/>
      <c r="B117" s="397" t="s">
        <v>365</v>
      </c>
      <c r="C117" s="399"/>
      <c r="D117" s="18"/>
      <c r="E117" s="18"/>
      <c r="F117" s="810"/>
      <c r="G117" s="810"/>
      <c r="H117" s="18"/>
      <c r="I117" s="18"/>
      <c r="J117" s="40"/>
      <c r="K117" s="162" t="s">
        <v>848</v>
      </c>
      <c r="L117" s="309"/>
      <c r="M117" s="473"/>
      <c r="N117" s="86" t="s">
        <v>594</v>
      </c>
    </row>
    <row r="118" spans="1:14" ht="13.5" customHeight="1" thickTop="1">
      <c r="A118" s="165"/>
      <c r="B118" s="70"/>
      <c r="C118" s="237"/>
      <c r="D118" s="196"/>
      <c r="E118" s="24"/>
      <c r="F118" s="24"/>
      <c r="G118" s="18"/>
      <c r="H118" s="24"/>
      <c r="I118" s="24"/>
      <c r="J118" s="463"/>
      <c r="K118" s="18"/>
      <c r="L118" s="19"/>
      <c r="M118" s="40"/>
      <c r="N118" s="86"/>
    </row>
    <row r="119" spans="1:14" ht="13.5" customHeight="1" thickBot="1">
      <c r="A119" s="165"/>
      <c r="B119" s="70"/>
      <c r="C119" s="483"/>
      <c r="D119" s="57" t="s">
        <v>346</v>
      </c>
      <c r="E119" s="18">
        <f>IF(C119="○","×　按分率","")</f>
      </c>
      <c r="F119" s="485"/>
      <c r="G119" s="18">
        <f>IF(C119="○","％       =","")</f>
      </c>
      <c r="H119" s="411">
        <f>IF(C119="○",ROUNDDOWN(C43*F119/100,3),"")</f>
      </c>
      <c r="I119" s="20"/>
      <c r="J119" s="63"/>
      <c r="K119" s="18"/>
      <c r="L119" s="19"/>
      <c r="M119" s="40"/>
      <c r="N119" s="86"/>
    </row>
    <row r="120" spans="1:14" ht="15" thickBot="1" thickTop="1">
      <c r="A120" s="85"/>
      <c r="B120" s="70"/>
      <c r="C120" s="209"/>
      <c r="D120" s="85"/>
      <c r="E120" s="18"/>
      <c r="F120" s="18"/>
      <c r="G120" s="27"/>
      <c r="H120" s="18"/>
      <c r="I120" s="18"/>
      <c r="J120" s="40"/>
      <c r="K120" s="18"/>
      <c r="L120" s="19"/>
      <c r="M120" s="16"/>
      <c r="N120" s="162" t="s">
        <v>846</v>
      </c>
    </row>
    <row r="121" spans="1:14" ht="13.5" customHeight="1" thickTop="1">
      <c r="A121" s="85"/>
      <c r="B121" s="70"/>
      <c r="C121" s="483"/>
      <c r="D121" s="196" t="s">
        <v>357</v>
      </c>
      <c r="E121" s="18">
        <f>IF(C121="○","×　按分率","")</f>
      </c>
      <c r="F121" s="485"/>
      <c r="G121" s="18">
        <f>IF(C121="○","％       =","")</f>
      </c>
      <c r="H121" s="405">
        <f>IF(C121="○",ROUNDDOWN(C76*F121/100,3),"")</f>
      </c>
      <c r="I121" s="24"/>
      <c r="J121" s="463"/>
      <c r="K121" s="18"/>
      <c r="L121" s="19"/>
      <c r="M121" s="40"/>
      <c r="N121" s="86"/>
    </row>
    <row r="122" spans="1:14" ht="13.5" customHeight="1">
      <c r="A122" s="85"/>
      <c r="B122" s="70"/>
      <c r="C122" s="207" t="s">
        <v>366</v>
      </c>
      <c r="D122" s="196"/>
      <c r="E122" s="24"/>
      <c r="F122" s="24"/>
      <c r="G122" s="24"/>
      <c r="H122" s="24"/>
      <c r="I122" s="24"/>
      <c r="J122" s="463"/>
      <c r="K122" s="18"/>
      <c r="L122" s="19"/>
      <c r="M122" s="40"/>
      <c r="N122" s="86"/>
    </row>
    <row r="123" spans="1:14" ht="13.5" customHeight="1">
      <c r="A123" s="85"/>
      <c r="B123" s="70"/>
      <c r="C123" s="483"/>
      <c r="D123" s="196" t="s">
        <v>698</v>
      </c>
      <c r="E123" s="18">
        <f>IF(C123="○","×　按分率","")</f>
      </c>
      <c r="F123" s="485"/>
      <c r="G123" s="18">
        <f>IF(C123="○","％       =","")</f>
      </c>
      <c r="H123" s="405">
        <f>IF(C123="○",ROUNDDOWN(C105*F123/100,3),"")</f>
      </c>
      <c r="I123" s="24"/>
      <c r="J123" s="463"/>
      <c r="K123" s="18"/>
      <c r="L123" s="19"/>
      <c r="M123" s="40"/>
      <c r="N123" s="86"/>
    </row>
    <row r="124" spans="1:14" ht="13.5">
      <c r="A124" s="85"/>
      <c r="B124" s="70"/>
      <c r="C124" s="86"/>
      <c r="D124" s="85" t="s">
        <v>367</v>
      </c>
      <c r="E124" s="18"/>
      <c r="F124" s="18"/>
      <c r="G124" s="18"/>
      <c r="H124" s="18"/>
      <c r="I124" s="18"/>
      <c r="J124" s="40"/>
      <c r="K124" s="18"/>
      <c r="L124" s="19"/>
      <c r="M124" s="40"/>
      <c r="N124" s="86"/>
    </row>
    <row r="125" spans="1:14" ht="14.25" thickBot="1">
      <c r="A125" s="85"/>
      <c r="B125" s="70"/>
      <c r="C125" s="484"/>
      <c r="D125" s="803" t="s">
        <v>950</v>
      </c>
      <c r="E125" s="804"/>
      <c r="F125" s="804"/>
      <c r="G125" s="804"/>
      <c r="H125" s="804"/>
      <c r="I125" s="805"/>
      <c r="J125" s="40"/>
      <c r="K125" s="18"/>
      <c r="L125" s="19"/>
      <c r="M125" s="40"/>
      <c r="N125" s="86"/>
    </row>
    <row r="126" spans="1:14" ht="15" thickBot="1" thickTop="1">
      <c r="A126" s="85"/>
      <c r="B126" s="70"/>
      <c r="C126" s="86"/>
      <c r="D126" s="871" t="s">
        <v>953</v>
      </c>
      <c r="E126" s="863"/>
      <c r="F126" s="863"/>
      <c r="G126" s="863"/>
      <c r="H126" s="499"/>
      <c r="I126" s="176" t="s">
        <v>954</v>
      </c>
      <c r="J126" s="40"/>
      <c r="K126" s="18"/>
      <c r="L126" s="19"/>
      <c r="M126" s="40"/>
      <c r="N126" s="86"/>
    </row>
    <row r="127" spans="1:14" ht="15" thickBot="1" thickTop="1">
      <c r="A127" s="85"/>
      <c r="B127" s="70"/>
      <c r="C127" s="86"/>
      <c r="D127" s="126"/>
      <c r="E127" s="17"/>
      <c r="F127" s="17"/>
      <c r="G127" s="17"/>
      <c r="H127" s="203"/>
      <c r="I127" s="18"/>
      <c r="J127" s="40"/>
      <c r="K127" s="18"/>
      <c r="L127" s="19"/>
      <c r="M127" s="40"/>
      <c r="N127" s="86"/>
    </row>
    <row r="128" spans="1:14" ht="14.25" thickTop="1">
      <c r="A128" s="85"/>
      <c r="B128" s="70"/>
      <c r="C128" s="86"/>
      <c r="D128" s="142" t="s">
        <v>316</v>
      </c>
      <c r="E128" s="144"/>
      <c r="F128" s="144"/>
      <c r="G128" s="144"/>
      <c r="H128" s="143"/>
      <c r="I128" s="18"/>
      <c r="J128" s="40"/>
      <c r="K128" s="18"/>
      <c r="L128" s="19"/>
      <c r="M128" s="40"/>
      <c r="N128" s="86"/>
    </row>
    <row r="129" spans="1:14" ht="13.5">
      <c r="A129" s="85"/>
      <c r="B129" s="70"/>
      <c r="C129" s="86"/>
      <c r="D129" s="85" t="s">
        <v>317</v>
      </c>
      <c r="E129" s="18"/>
      <c r="F129" s="18"/>
      <c r="G129" s="18"/>
      <c r="H129" s="146"/>
      <c r="I129" s="11"/>
      <c r="J129" s="447"/>
      <c r="K129" s="18"/>
      <c r="L129" s="19"/>
      <c r="M129" s="40"/>
      <c r="N129" s="86"/>
    </row>
    <row r="130" spans="1:14" ht="13.5">
      <c r="A130" s="85"/>
      <c r="B130" s="70"/>
      <c r="C130" s="86"/>
      <c r="D130" s="85" t="s">
        <v>318</v>
      </c>
      <c r="E130" s="18"/>
      <c r="F130" s="18"/>
      <c r="G130" s="18"/>
      <c r="H130" s="146"/>
      <c r="I130" s="18"/>
      <c r="J130" s="40"/>
      <c r="K130" s="18"/>
      <c r="L130" s="19"/>
      <c r="M130" s="40"/>
      <c r="N130" s="86"/>
    </row>
    <row r="131" spans="1:14" ht="14.25" thickBot="1">
      <c r="A131" s="85"/>
      <c r="B131" s="74" t="s">
        <v>991</v>
      </c>
      <c r="C131" s="406">
        <f>IF(C115="","",ROUNDDOWN(D141,2))</f>
      </c>
      <c r="D131" s="234" t="s">
        <v>319</v>
      </c>
      <c r="E131" s="149"/>
      <c r="F131" s="149"/>
      <c r="G131" s="149"/>
      <c r="H131" s="147"/>
      <c r="I131" s="18"/>
      <c r="J131" s="40"/>
      <c r="K131" s="18"/>
      <c r="L131" s="19"/>
      <c r="M131" s="40"/>
      <c r="N131" s="86"/>
    </row>
    <row r="132" spans="1:14" ht="14.25" thickTop="1">
      <c r="A132" s="85"/>
      <c r="B132" s="74" t="s">
        <v>636</v>
      </c>
      <c r="C132" s="238">
        <f>IF(C115="","",IF(OR(M114="○",M117="○"),"e",IF(J114="○","d",IF(C125="○",H126,IF(D141&lt;=0.6,"d",IF(D141&lt;0.8,"c",IF(D141&lt;0.9,"b",IF(D141&gt;=0.9,"a",""))))))))</f>
      </c>
      <c r="D132" s="85"/>
      <c r="E132" s="18"/>
      <c r="F132" s="18"/>
      <c r="G132" s="18"/>
      <c r="H132" s="18"/>
      <c r="I132" s="18"/>
      <c r="J132" s="40"/>
      <c r="K132" s="18"/>
      <c r="L132" s="19"/>
      <c r="M132" s="40"/>
      <c r="N132" s="86"/>
    </row>
    <row r="133" spans="1:14" ht="14.25" thickBot="1">
      <c r="A133" s="93"/>
      <c r="B133" s="101"/>
      <c r="C133" s="96"/>
      <c r="D133" s="93"/>
      <c r="E133" s="94"/>
      <c r="F133" s="94"/>
      <c r="G133" s="94"/>
      <c r="H133" s="212"/>
      <c r="I133" s="94"/>
      <c r="J133" s="95"/>
      <c r="K133" s="94"/>
      <c r="L133" s="138"/>
      <c r="M133" s="95"/>
      <c r="N133" s="96"/>
    </row>
    <row r="137" spans="1:4" ht="13.5">
      <c r="A137" s="1" t="s">
        <v>842</v>
      </c>
      <c r="B137" s="2" t="s">
        <v>842</v>
      </c>
      <c r="C137" s="5" t="s">
        <v>951</v>
      </c>
      <c r="D137" s="18"/>
    </row>
    <row r="138" spans="1:4" ht="13.5">
      <c r="A138" s="1" t="s">
        <v>843</v>
      </c>
      <c r="B138" s="2"/>
      <c r="C138" s="5" t="s">
        <v>952</v>
      </c>
      <c r="D138" s="10">
        <f>IF(C119="○",H119,0)</f>
        <v>0</v>
      </c>
    </row>
    <row r="139" spans="1:4" ht="13.5">
      <c r="A139" s="1"/>
      <c r="B139" s="53"/>
      <c r="C139" s="5" t="s">
        <v>854</v>
      </c>
      <c r="D139" s="10">
        <f>IF(C121="○",H121,0)</f>
        <v>0</v>
      </c>
    </row>
    <row r="140" spans="3:4" ht="13.5">
      <c r="C140" s="5" t="s">
        <v>855</v>
      </c>
      <c r="D140" s="10">
        <f>IF(C123="○",H123,0)</f>
        <v>0</v>
      </c>
    </row>
    <row r="141" spans="3:4" ht="13.5">
      <c r="C141" s="5" t="s">
        <v>856</v>
      </c>
      <c r="D141" s="10">
        <f>SUM(D138:D140)</f>
        <v>0</v>
      </c>
    </row>
    <row r="142" ht="13.5">
      <c r="C142" s="5" t="s">
        <v>955</v>
      </c>
    </row>
  </sheetData>
  <sheetProtection sheet="1" objects="1" scenarios="1"/>
  <mergeCells count="77">
    <mergeCell ref="M24:N24"/>
    <mergeCell ref="D24:E24"/>
    <mergeCell ref="F24:H24"/>
    <mergeCell ref="D126:G126"/>
    <mergeCell ref="D87:I88"/>
    <mergeCell ref="D92:I93"/>
    <mergeCell ref="D94:I95"/>
    <mergeCell ref="D97:G97"/>
    <mergeCell ref="F117:G117"/>
    <mergeCell ref="D32:I33"/>
    <mergeCell ref="K26:L26"/>
    <mergeCell ref="C51:C52"/>
    <mergeCell ref="D61:I62"/>
    <mergeCell ref="D51:E51"/>
    <mergeCell ref="D52:E52"/>
    <mergeCell ref="D60:I60"/>
    <mergeCell ref="D54:I54"/>
    <mergeCell ref="C79:C80"/>
    <mergeCell ref="D79:E79"/>
    <mergeCell ref="D80:E80"/>
    <mergeCell ref="K114:L114"/>
    <mergeCell ref="D68:G68"/>
    <mergeCell ref="D96:I96"/>
    <mergeCell ref="F80:H80"/>
    <mergeCell ref="D89:I89"/>
    <mergeCell ref="D91:I91"/>
    <mergeCell ref="K79:L79"/>
    <mergeCell ref="D67:I67"/>
    <mergeCell ref="J80:L80"/>
    <mergeCell ref="A113:A116"/>
    <mergeCell ref="F111:H111"/>
    <mergeCell ref="F112:H112"/>
    <mergeCell ref="D112:E112"/>
    <mergeCell ref="D111:E111"/>
    <mergeCell ref="D113:I113"/>
    <mergeCell ref="D114:I114"/>
    <mergeCell ref="C111:C112"/>
    <mergeCell ref="A52:A55"/>
    <mergeCell ref="K111:L111"/>
    <mergeCell ref="M112:N112"/>
    <mergeCell ref="J112:L112"/>
    <mergeCell ref="K82:L82"/>
    <mergeCell ref="D109:K109"/>
    <mergeCell ref="M80:N80"/>
    <mergeCell ref="K54:L54"/>
    <mergeCell ref="D82:I82"/>
    <mergeCell ref="D83:I85"/>
    <mergeCell ref="A5:A10"/>
    <mergeCell ref="M52:N52"/>
    <mergeCell ref="J52:L52"/>
    <mergeCell ref="K51:L51"/>
    <mergeCell ref="K23:L23"/>
    <mergeCell ref="J5:N5"/>
    <mergeCell ref="D23:E23"/>
    <mergeCell ref="F51:H51"/>
    <mergeCell ref="F52:H52"/>
    <mergeCell ref="K12:L13"/>
    <mergeCell ref="J24:L24"/>
    <mergeCell ref="D2:K2"/>
    <mergeCell ref="D49:K49"/>
    <mergeCell ref="D5:I5"/>
    <mergeCell ref="K4:L4"/>
    <mergeCell ref="D10:I11"/>
    <mergeCell ref="D16:G16"/>
    <mergeCell ref="F23:H23"/>
    <mergeCell ref="D27:I27"/>
    <mergeCell ref="D26:I26"/>
    <mergeCell ref="D125:I125"/>
    <mergeCell ref="C4:C5"/>
    <mergeCell ref="C23:C24"/>
    <mergeCell ref="D4:E4"/>
    <mergeCell ref="F4:H4"/>
    <mergeCell ref="D15:I15"/>
    <mergeCell ref="D34:I34"/>
    <mergeCell ref="D35:G35"/>
    <mergeCell ref="D64:I65"/>
    <mergeCell ref="F79:H79"/>
  </mergeCells>
  <conditionalFormatting sqref="D4:E4">
    <cfRule type="expression" priority="1" dxfId="0" stopIfTrue="1">
      <formula>$C$21="a"</formula>
    </cfRule>
  </conditionalFormatting>
  <conditionalFormatting sqref="F4:H4">
    <cfRule type="expression" priority="2" dxfId="0" stopIfTrue="1">
      <formula>$C$21="b"</formula>
    </cfRule>
  </conditionalFormatting>
  <conditionalFormatting sqref="I4">
    <cfRule type="expression" priority="3" dxfId="0" stopIfTrue="1">
      <formula>$C$21="c"</formula>
    </cfRule>
  </conditionalFormatting>
  <conditionalFormatting sqref="D5:I5">
    <cfRule type="expression" priority="4" dxfId="0" stopIfTrue="1">
      <formula>OR($C$21="a",$C$21="b",$C$21="c")</formula>
    </cfRule>
  </conditionalFormatting>
  <conditionalFormatting sqref="K4:L4">
    <cfRule type="expression" priority="5" dxfId="0" stopIfTrue="1">
      <formula>$C$21="d"</formula>
    </cfRule>
  </conditionalFormatting>
  <conditionalFormatting sqref="N4">
    <cfRule type="expression" priority="6" dxfId="0" stopIfTrue="1">
      <formula>$C$21="e"</formula>
    </cfRule>
  </conditionalFormatting>
  <conditionalFormatting sqref="J5:N5">
    <cfRule type="expression" priority="7" dxfId="0" stopIfTrue="1">
      <formula>OR($C$21="d",$C$21="e")</formula>
    </cfRule>
  </conditionalFormatting>
  <conditionalFormatting sqref="D23:E23">
    <cfRule type="expression" priority="8" dxfId="0" stopIfTrue="1">
      <formula>$C$44="a"</formula>
    </cfRule>
  </conditionalFormatting>
  <conditionalFormatting sqref="F23:H23">
    <cfRule type="expression" priority="9" dxfId="0" stopIfTrue="1">
      <formula>$C$44="b"</formula>
    </cfRule>
  </conditionalFormatting>
  <conditionalFormatting sqref="I23:I24">
    <cfRule type="expression" priority="10" dxfId="0" stopIfTrue="1">
      <formula>$C$44="c"</formula>
    </cfRule>
  </conditionalFormatting>
  <conditionalFormatting sqref="D24:F24">
    <cfRule type="expression" priority="11" dxfId="0" stopIfTrue="1">
      <formula>OR($C$44="a",$C$44="b")</formula>
    </cfRule>
  </conditionalFormatting>
  <conditionalFormatting sqref="K23:L23 J24">
    <cfRule type="expression" priority="12" dxfId="0" stopIfTrue="1">
      <formula>$C$44="d"</formula>
    </cfRule>
  </conditionalFormatting>
  <conditionalFormatting sqref="N23 M24">
    <cfRule type="expression" priority="13" dxfId="0" stopIfTrue="1">
      <formula>$C$44="e"</formula>
    </cfRule>
  </conditionalFormatting>
  <conditionalFormatting sqref="D51:E52">
    <cfRule type="expression" priority="14" dxfId="0" stopIfTrue="1">
      <formula>$C$77="a"</formula>
    </cfRule>
  </conditionalFormatting>
  <conditionalFormatting sqref="F51:H52">
    <cfRule type="expression" priority="15" dxfId="0" stopIfTrue="1">
      <formula>$C$77="b"</formula>
    </cfRule>
  </conditionalFormatting>
  <conditionalFormatting sqref="I51:I52">
    <cfRule type="expression" priority="16" dxfId="0" stopIfTrue="1">
      <formula>$C$77="c"</formula>
    </cfRule>
  </conditionalFormatting>
  <conditionalFormatting sqref="K51:L51 J52:L52">
    <cfRule type="expression" priority="17" dxfId="0" stopIfTrue="1">
      <formula>$C$77="d"</formula>
    </cfRule>
  </conditionalFormatting>
  <conditionalFormatting sqref="N51:N52 M52">
    <cfRule type="expression" priority="18" dxfId="0" stopIfTrue="1">
      <formula>$C$77="e"</formula>
    </cfRule>
  </conditionalFormatting>
  <conditionalFormatting sqref="D79:E80">
    <cfRule type="expression" priority="19" dxfId="0" stopIfTrue="1">
      <formula>$C$106="a"</formula>
    </cfRule>
  </conditionalFormatting>
  <conditionalFormatting sqref="F79:H80">
    <cfRule type="expression" priority="20" dxfId="0" stopIfTrue="1">
      <formula>$C$106="b"</formula>
    </cfRule>
  </conditionalFormatting>
  <conditionalFormatting sqref="I79:I80">
    <cfRule type="expression" priority="21" dxfId="0" stopIfTrue="1">
      <formula>$C$106="c"</formula>
    </cfRule>
  </conditionalFormatting>
  <conditionalFormatting sqref="K79:L80 J80">
    <cfRule type="expression" priority="22" dxfId="0" stopIfTrue="1">
      <formula>$C$106="d"</formula>
    </cfRule>
  </conditionalFormatting>
  <conditionalFormatting sqref="N79:N80 M80">
    <cfRule type="expression" priority="23" dxfId="0" stopIfTrue="1">
      <formula>$C$106="e"</formula>
    </cfRule>
  </conditionalFormatting>
  <conditionalFormatting sqref="D111:E112">
    <cfRule type="expression" priority="24" dxfId="0" stopIfTrue="1">
      <formula>$C$132="a"</formula>
    </cfRule>
  </conditionalFormatting>
  <conditionalFormatting sqref="F111:H112">
    <cfRule type="expression" priority="25" dxfId="0" stopIfTrue="1">
      <formula>$C$132="b"</formula>
    </cfRule>
  </conditionalFormatting>
  <conditionalFormatting sqref="I111:I112">
    <cfRule type="expression" priority="26" dxfId="0" stopIfTrue="1">
      <formula>$C$132="c"</formula>
    </cfRule>
  </conditionalFormatting>
  <conditionalFormatting sqref="K111:L112 J112">
    <cfRule type="expression" priority="27" dxfId="0" stopIfTrue="1">
      <formula>$C$132="d"</formula>
    </cfRule>
  </conditionalFormatting>
  <conditionalFormatting sqref="N111:N112 M112">
    <cfRule type="expression" priority="28" dxfId="0" stopIfTrue="1">
      <formula>$C$132="e"</formula>
    </cfRule>
  </conditionalFormatting>
  <dataValidations count="3">
    <dataValidation type="list" allowBlank="1" showInputMessage="1" showErrorMessage="1" sqref="M10 M13 C15 J12 J10 M26 M29 J26 C34 J54 M54 M57 C67 M82 M85 J82 C96 C125 J114 M117 C115 C119 C121 C123 M114">
      <formula1>$B$137:$B$138</formula1>
    </dataValidation>
    <dataValidation type="list" allowBlank="1" showInputMessage="1" showErrorMessage="1" sqref="C10 C12:C14 C26:C32 C54:C61 C63:C64 C66 C82:C83 C86:C87 C89:C92 C94 C7">
      <formula1>$A$137:$A$139</formula1>
    </dataValidation>
    <dataValidation type="list" allowBlank="1" showInputMessage="1" showErrorMessage="1" sqref="H16 H35 H68 H97 H126">
      <formula1>$C$137:$C$142</formula1>
    </dataValidation>
  </dataValidations>
  <printOptions/>
  <pageMargins left="0.75" right="0.75" top="0.68" bottom="0.69" header="0.512" footer="0.512"/>
  <pageSetup horizontalDpi="600" verticalDpi="600" orientation="landscape" paperSize="9" scale="65" r:id="rId2"/>
  <rowBreaks count="2" manualBreakCount="2">
    <brk id="47" max="13" man="1"/>
    <brk id="107" max="13" man="1"/>
  </rowBreaks>
  <drawing r:id="rId1"/>
</worksheet>
</file>

<file path=xl/worksheets/sheet9.xml><?xml version="1.0" encoding="utf-8"?>
<worksheet xmlns="http://schemas.openxmlformats.org/spreadsheetml/2006/main" xmlns:r="http://schemas.openxmlformats.org/officeDocument/2006/relationships">
  <sheetPr codeName="Sheet7"/>
  <dimension ref="A2:H87"/>
  <sheetViews>
    <sheetView zoomScale="75" zoomScaleNormal="75" zoomScalePageLayoutView="0" workbookViewId="0" topLeftCell="A1">
      <selection activeCell="D6" sqref="D6"/>
    </sheetView>
  </sheetViews>
  <sheetFormatPr defaultColWidth="9.00390625" defaultRowHeight="13.5"/>
  <cols>
    <col min="1" max="1" width="11.75390625" style="0" customWidth="1"/>
    <col min="2" max="2" width="17.75390625" style="0" customWidth="1"/>
    <col min="3" max="4" width="5.00390625" style="0" customWidth="1"/>
    <col min="5" max="5" width="16.875" style="0" customWidth="1"/>
    <col min="6" max="6" width="32.875" style="0" customWidth="1"/>
    <col min="7" max="7" width="50.00390625" style="0" customWidth="1"/>
    <col min="8" max="8" width="10.50390625" style="0" customWidth="1"/>
    <col min="9" max="9" width="5.875" style="0" customWidth="1"/>
  </cols>
  <sheetData>
    <row r="1" ht="37.5" customHeight="1"/>
    <row r="2" spans="1:7" ht="17.25">
      <c r="A2" t="s">
        <v>566</v>
      </c>
      <c r="E2" s="812" t="s">
        <v>716</v>
      </c>
      <c r="F2" s="812"/>
      <c r="G2" s="812"/>
    </row>
    <row r="3" spans="1:8" ht="16.5" customHeight="1" thickBot="1">
      <c r="A3" s="336" t="s">
        <v>650</v>
      </c>
      <c r="H3" t="s">
        <v>647</v>
      </c>
    </row>
    <row r="4" spans="1:8" ht="14.25" customHeight="1">
      <c r="A4" s="64" t="s">
        <v>717</v>
      </c>
      <c r="B4" s="68" t="s">
        <v>718</v>
      </c>
      <c r="C4" s="255"/>
      <c r="D4" s="254"/>
      <c r="E4" s="254" t="s">
        <v>719</v>
      </c>
      <c r="F4" s="254"/>
      <c r="G4" s="254"/>
      <c r="H4" s="255"/>
    </row>
    <row r="5" spans="1:8" ht="17.25" customHeight="1">
      <c r="A5" s="66" t="s">
        <v>720</v>
      </c>
      <c r="B5" s="70" t="s">
        <v>722</v>
      </c>
      <c r="C5" s="73">
        <f>IF(COUNTIF(D6:D7,"○")&gt;=1,"○","")</f>
      </c>
      <c r="D5" s="852" t="s">
        <v>962</v>
      </c>
      <c r="E5" s="852"/>
      <c r="F5" s="25"/>
      <c r="G5" s="18"/>
      <c r="H5" s="86"/>
    </row>
    <row r="6" spans="1:8" ht="13.5">
      <c r="A6" s="66"/>
      <c r="B6" s="70"/>
      <c r="C6" s="86"/>
      <c r="D6" s="486"/>
      <c r="E6" s="18" t="s">
        <v>997</v>
      </c>
      <c r="F6" s="18"/>
      <c r="G6" s="18"/>
      <c r="H6" s="86"/>
    </row>
    <row r="7" spans="1:8" ht="13.5">
      <c r="A7" s="66"/>
      <c r="B7" s="70" t="s">
        <v>723</v>
      </c>
      <c r="C7" s="86"/>
      <c r="D7" s="486"/>
      <c r="E7" s="18" t="s">
        <v>998</v>
      </c>
      <c r="F7" s="898"/>
      <c r="G7" s="898"/>
      <c r="H7" s="86"/>
    </row>
    <row r="8" spans="1:8" ht="13.5">
      <c r="A8" s="66"/>
      <c r="B8" s="70" t="s">
        <v>724</v>
      </c>
      <c r="C8" s="76"/>
      <c r="D8" s="310"/>
      <c r="E8" s="38"/>
      <c r="F8" s="29"/>
      <c r="G8" s="29"/>
      <c r="H8" s="312"/>
    </row>
    <row r="9" spans="1:8" ht="13.5">
      <c r="A9" s="66"/>
      <c r="B9" s="70"/>
      <c r="C9" s="75">
        <f>IF(COUNTIF(D10:D21,"○")&gt;=1,"○","")</f>
      </c>
      <c r="D9" s="860" t="s">
        <v>963</v>
      </c>
      <c r="E9" s="860"/>
      <c r="F9" s="25"/>
      <c r="G9" s="18"/>
      <c r="H9" s="86"/>
    </row>
    <row r="10" spans="1:8" ht="13.5">
      <c r="A10" s="66"/>
      <c r="B10" s="72"/>
      <c r="C10" s="271"/>
      <c r="D10" s="486"/>
      <c r="E10" s="18" t="s">
        <v>964</v>
      </c>
      <c r="F10" s="18"/>
      <c r="G10" s="18"/>
      <c r="H10" s="86"/>
    </row>
    <row r="11" spans="1:8" ht="13.5">
      <c r="A11" s="66"/>
      <c r="B11" s="72"/>
      <c r="C11" s="271"/>
      <c r="D11" s="486"/>
      <c r="E11" s="18" t="s">
        <v>965</v>
      </c>
      <c r="F11" s="18"/>
      <c r="G11" s="18"/>
      <c r="H11" s="86"/>
    </row>
    <row r="12" spans="1:8" ht="13.5">
      <c r="A12" s="66"/>
      <c r="B12" s="72"/>
      <c r="C12" s="271"/>
      <c r="D12" s="486"/>
      <c r="E12" s="18" t="s">
        <v>966</v>
      </c>
      <c r="F12" s="18"/>
      <c r="G12" s="18"/>
      <c r="H12" s="86"/>
    </row>
    <row r="13" spans="1:8" ht="13.5">
      <c r="A13" s="66"/>
      <c r="B13" s="72"/>
      <c r="C13" s="271"/>
      <c r="D13" s="486" t="s">
        <v>1012</v>
      </c>
      <c r="E13" s="18" t="s">
        <v>967</v>
      </c>
      <c r="F13" s="18"/>
      <c r="G13" s="18"/>
      <c r="H13" s="86"/>
    </row>
    <row r="14" spans="1:8" ht="13.5">
      <c r="A14" s="66"/>
      <c r="B14" s="72"/>
      <c r="C14" s="271"/>
      <c r="D14" s="486"/>
      <c r="E14" s="32" t="s">
        <v>969</v>
      </c>
      <c r="F14" s="32"/>
      <c r="G14" s="48"/>
      <c r="H14" s="86"/>
    </row>
    <row r="15" spans="1:8" ht="13.5">
      <c r="A15" s="66"/>
      <c r="B15" s="72"/>
      <c r="C15" s="271"/>
      <c r="D15" s="486"/>
      <c r="E15" s="32" t="s">
        <v>970</v>
      </c>
      <c r="F15" s="32"/>
      <c r="G15" s="18"/>
      <c r="H15" s="86"/>
    </row>
    <row r="16" spans="1:8" ht="13.5">
      <c r="A16" s="66"/>
      <c r="B16" s="72"/>
      <c r="C16" s="271"/>
      <c r="D16" s="486"/>
      <c r="E16" s="32" t="s">
        <v>971</v>
      </c>
      <c r="F16" s="32"/>
      <c r="G16" s="18"/>
      <c r="H16" s="86"/>
    </row>
    <row r="17" spans="1:8" ht="13.5">
      <c r="A17" s="66"/>
      <c r="B17" s="72"/>
      <c r="C17" s="271"/>
      <c r="D17" s="486"/>
      <c r="E17" s="32" t="s">
        <v>972</v>
      </c>
      <c r="F17" s="32"/>
      <c r="G17" s="18"/>
      <c r="H17" s="86"/>
    </row>
    <row r="18" spans="1:8" ht="13.5">
      <c r="A18" s="66"/>
      <c r="B18" s="72"/>
      <c r="C18" s="271"/>
      <c r="D18" s="486"/>
      <c r="E18" s="32" t="s">
        <v>973</v>
      </c>
      <c r="F18" s="32"/>
      <c r="G18" s="18"/>
      <c r="H18" s="86"/>
    </row>
    <row r="19" spans="1:8" ht="13.5">
      <c r="A19" s="66"/>
      <c r="B19" s="72"/>
      <c r="C19" s="271"/>
      <c r="D19" s="486"/>
      <c r="E19" s="32" t="s">
        <v>974</v>
      </c>
      <c r="F19" s="32"/>
      <c r="G19" s="18"/>
      <c r="H19" s="86"/>
    </row>
    <row r="20" spans="1:8" ht="13.5">
      <c r="A20" s="66"/>
      <c r="B20" s="72"/>
      <c r="C20" s="271"/>
      <c r="D20" s="486"/>
      <c r="E20" s="32" t="s">
        <v>975</v>
      </c>
      <c r="F20" s="32"/>
      <c r="G20" s="18"/>
      <c r="H20" s="86"/>
    </row>
    <row r="21" spans="1:8" ht="13.5">
      <c r="A21" s="66"/>
      <c r="B21" s="72"/>
      <c r="C21" s="271"/>
      <c r="D21" s="486"/>
      <c r="E21" s="32" t="s">
        <v>976</v>
      </c>
      <c r="F21" s="899"/>
      <c r="G21" s="899"/>
      <c r="H21" s="86"/>
    </row>
    <row r="22" spans="1:8" ht="13.5">
      <c r="A22" s="66"/>
      <c r="B22" s="72"/>
      <c r="C22" s="71"/>
      <c r="D22" s="313"/>
      <c r="E22" s="38"/>
      <c r="F22" s="29"/>
      <c r="G22" s="29"/>
      <c r="H22" s="312"/>
    </row>
    <row r="23" spans="1:8" ht="13.5">
      <c r="A23" s="66"/>
      <c r="B23" s="72"/>
      <c r="C23" s="75">
        <f>IF(COUNTIF(D24:D29,"○")&gt;=1,"○","")</f>
      </c>
      <c r="D23" s="860" t="s">
        <v>977</v>
      </c>
      <c r="E23" s="860"/>
      <c r="F23" s="25"/>
      <c r="G23" s="18"/>
      <c r="H23" s="86"/>
    </row>
    <row r="24" spans="1:8" ht="13.5">
      <c r="A24" s="66"/>
      <c r="B24" s="72"/>
      <c r="C24" s="271"/>
      <c r="D24" s="486"/>
      <c r="E24" s="32" t="s">
        <v>978</v>
      </c>
      <c r="F24" s="32"/>
      <c r="G24" s="18"/>
      <c r="H24" s="86"/>
    </row>
    <row r="25" spans="1:8" ht="13.5">
      <c r="A25" s="66"/>
      <c r="B25" s="72"/>
      <c r="C25" s="271"/>
      <c r="D25" s="486"/>
      <c r="E25" s="32" t="s">
        <v>979</v>
      </c>
      <c r="F25" s="32"/>
      <c r="G25" s="18"/>
      <c r="H25" s="86"/>
    </row>
    <row r="26" spans="1:8" ht="13.5">
      <c r="A26" s="66"/>
      <c r="B26" s="72"/>
      <c r="C26" s="271"/>
      <c r="D26" s="486"/>
      <c r="E26" s="32" t="s">
        <v>980</v>
      </c>
      <c r="F26" s="32"/>
      <c r="G26" s="18"/>
      <c r="H26" s="86"/>
    </row>
    <row r="27" spans="1:8" ht="13.5">
      <c r="A27" s="66"/>
      <c r="B27" s="72"/>
      <c r="C27" s="271"/>
      <c r="D27" s="486"/>
      <c r="E27" s="32" t="s">
        <v>981</v>
      </c>
      <c r="F27" s="32"/>
      <c r="G27" s="18"/>
      <c r="H27" s="86"/>
    </row>
    <row r="28" spans="1:8" ht="13.5">
      <c r="A28" s="66"/>
      <c r="B28" s="72"/>
      <c r="C28" s="271"/>
      <c r="D28" s="486"/>
      <c r="E28" s="32" t="s">
        <v>982</v>
      </c>
      <c r="F28" s="32"/>
      <c r="G28" s="18"/>
      <c r="H28" s="86"/>
    </row>
    <row r="29" spans="1:8" ht="13.5">
      <c r="A29" s="66"/>
      <c r="B29" s="72"/>
      <c r="C29" s="271"/>
      <c r="D29" s="486"/>
      <c r="E29" s="32" t="s">
        <v>983</v>
      </c>
      <c r="F29" s="899"/>
      <c r="G29" s="899"/>
      <c r="H29" s="86"/>
    </row>
    <row r="30" spans="1:8" ht="13.5">
      <c r="A30" s="66"/>
      <c r="B30" s="72"/>
      <c r="C30" s="71"/>
      <c r="D30" s="313"/>
      <c r="E30" s="34"/>
      <c r="F30" s="35"/>
      <c r="G30" s="29"/>
      <c r="H30" s="312"/>
    </row>
    <row r="31" spans="1:8" ht="13.5">
      <c r="A31" s="66"/>
      <c r="B31" s="72"/>
      <c r="C31" s="75">
        <f>IF(COUNTIF(D32:D39,"○")&gt;=1,"○","")</f>
      </c>
      <c r="D31" s="897" t="s">
        <v>984</v>
      </c>
      <c r="E31" s="897"/>
      <c r="F31" s="241"/>
      <c r="G31" s="18"/>
      <c r="H31" s="86"/>
    </row>
    <row r="32" spans="1:8" ht="13.5">
      <c r="A32" s="66"/>
      <c r="B32" s="72"/>
      <c r="C32" s="271"/>
      <c r="D32" s="486"/>
      <c r="E32" s="32" t="s">
        <v>985</v>
      </c>
      <c r="F32" s="32"/>
      <c r="G32" s="18"/>
      <c r="H32" s="86"/>
    </row>
    <row r="33" spans="1:8" ht="13.5">
      <c r="A33" s="66"/>
      <c r="B33" s="72"/>
      <c r="C33" s="271"/>
      <c r="D33" s="486"/>
      <c r="E33" s="32" t="s">
        <v>986</v>
      </c>
      <c r="F33" s="32"/>
      <c r="G33" s="18"/>
      <c r="H33" s="86"/>
    </row>
    <row r="34" spans="1:8" ht="13.5">
      <c r="A34" s="66"/>
      <c r="B34" s="72"/>
      <c r="C34" s="271"/>
      <c r="D34" s="486"/>
      <c r="E34" s="32" t="s">
        <v>987</v>
      </c>
      <c r="F34" s="32"/>
      <c r="G34" s="18"/>
      <c r="H34" s="86"/>
    </row>
    <row r="35" spans="1:8" ht="13.5">
      <c r="A35" s="66"/>
      <c r="B35" s="72"/>
      <c r="C35" s="271"/>
      <c r="D35" s="486"/>
      <c r="E35" s="32" t="s">
        <v>988</v>
      </c>
      <c r="F35" s="32"/>
      <c r="G35" s="18"/>
      <c r="H35" s="86"/>
    </row>
    <row r="36" spans="1:8" ht="13.5">
      <c r="A36" s="66"/>
      <c r="B36" s="72"/>
      <c r="C36" s="271"/>
      <c r="D36" s="486"/>
      <c r="E36" s="32" t="s">
        <v>994</v>
      </c>
      <c r="F36" s="32"/>
      <c r="G36" s="18"/>
      <c r="H36" s="86"/>
    </row>
    <row r="37" spans="1:8" ht="13.5">
      <c r="A37" s="66"/>
      <c r="B37" s="72"/>
      <c r="C37" s="271"/>
      <c r="D37" s="486"/>
      <c r="E37" s="32" t="s">
        <v>989</v>
      </c>
      <c r="F37" s="32"/>
      <c r="G37" s="18"/>
      <c r="H37" s="86"/>
    </row>
    <row r="38" spans="1:8" ht="13.5">
      <c r="A38" s="66"/>
      <c r="B38" s="72"/>
      <c r="C38" s="271"/>
      <c r="D38" s="486"/>
      <c r="E38" s="32" t="s">
        <v>995</v>
      </c>
      <c r="F38" s="32"/>
      <c r="G38" s="18"/>
      <c r="H38" s="86"/>
    </row>
    <row r="39" spans="1:8" ht="13.5">
      <c r="A39" s="66"/>
      <c r="B39" s="72"/>
      <c r="C39" s="271"/>
      <c r="D39" s="486"/>
      <c r="E39" s="32" t="s">
        <v>996</v>
      </c>
      <c r="F39" s="899"/>
      <c r="G39" s="899"/>
      <c r="H39" s="86"/>
    </row>
    <row r="40" spans="1:8" ht="14.25" thickBot="1">
      <c r="A40" s="67"/>
      <c r="B40" s="127"/>
      <c r="C40" s="315"/>
      <c r="D40" s="314"/>
      <c r="E40" s="94"/>
      <c r="F40" s="94"/>
      <c r="G40" s="94"/>
      <c r="H40" s="96"/>
    </row>
    <row r="41" spans="1:8" ht="13.5">
      <c r="A41" s="18"/>
      <c r="B41" s="17"/>
      <c r="C41" s="17"/>
      <c r="D41" s="17"/>
      <c r="E41" s="18"/>
      <c r="F41" s="18"/>
      <c r="G41" s="18"/>
      <c r="H41" s="18"/>
    </row>
    <row r="42" spans="1:8" ht="17.25">
      <c r="A42" s="18" t="s">
        <v>567</v>
      </c>
      <c r="B42" s="17"/>
      <c r="C42" s="17"/>
      <c r="D42" s="17"/>
      <c r="E42" s="812" t="s">
        <v>716</v>
      </c>
      <c r="F42" s="812"/>
      <c r="G42" s="812"/>
      <c r="H42" s="18"/>
    </row>
    <row r="43" spans="1:8" ht="14.25" thickBot="1">
      <c r="A43" s="336" t="s">
        <v>650</v>
      </c>
      <c r="B43" s="17"/>
      <c r="C43" s="17"/>
      <c r="D43" s="17"/>
      <c r="E43" s="18"/>
      <c r="F43" s="18"/>
      <c r="G43" s="18"/>
      <c r="H43" s="18" t="s">
        <v>648</v>
      </c>
    </row>
    <row r="44" spans="1:8" ht="14.25" customHeight="1">
      <c r="A44" s="64" t="s">
        <v>717</v>
      </c>
      <c r="B44" s="68" t="s">
        <v>718</v>
      </c>
      <c r="C44" s="255"/>
      <c r="D44" s="253"/>
      <c r="E44" s="254" t="s">
        <v>719</v>
      </c>
      <c r="F44" s="254"/>
      <c r="G44" s="254"/>
      <c r="H44" s="255"/>
    </row>
    <row r="45" spans="1:8" ht="16.5" customHeight="1">
      <c r="A45" s="66" t="s">
        <v>720</v>
      </c>
      <c r="B45" s="70" t="s">
        <v>722</v>
      </c>
      <c r="C45" s="73">
        <f>IF(COUNTIF(D46:D50,"○")&gt;=1,"○","")</f>
      </c>
      <c r="D45" s="851" t="s">
        <v>999</v>
      </c>
      <c r="E45" s="852"/>
      <c r="F45" s="61"/>
      <c r="G45" s="41"/>
      <c r="H45" s="169"/>
    </row>
    <row r="46" spans="1:8" ht="13.5">
      <c r="A46" s="66"/>
      <c r="B46" s="72"/>
      <c r="C46" s="271"/>
      <c r="D46" s="487"/>
      <c r="E46" s="32" t="s">
        <v>1002</v>
      </c>
      <c r="F46" s="32"/>
      <c r="G46" s="18"/>
      <c r="H46" s="86"/>
    </row>
    <row r="47" spans="1:8" ht="13.5">
      <c r="A47" s="66"/>
      <c r="B47" s="70" t="s">
        <v>723</v>
      </c>
      <c r="C47" s="86"/>
      <c r="D47" s="487"/>
      <c r="E47" s="32" t="s">
        <v>1003</v>
      </c>
      <c r="F47" s="32"/>
      <c r="G47" s="18"/>
      <c r="H47" s="86"/>
    </row>
    <row r="48" spans="1:8" ht="13.5">
      <c r="A48" s="66"/>
      <c r="B48" s="70" t="s">
        <v>724</v>
      </c>
      <c r="C48" s="86"/>
      <c r="D48" s="487"/>
      <c r="E48" s="32" t="s">
        <v>1004</v>
      </c>
      <c r="F48" s="32"/>
      <c r="G48" s="18"/>
      <c r="H48" s="86"/>
    </row>
    <row r="49" spans="1:8" ht="13.5">
      <c r="A49" s="66"/>
      <c r="B49" s="72"/>
      <c r="C49" s="271"/>
      <c r="D49" s="487"/>
      <c r="E49" s="32" t="s">
        <v>1005</v>
      </c>
      <c r="F49" s="32"/>
      <c r="G49" s="18"/>
      <c r="H49" s="86"/>
    </row>
    <row r="50" spans="1:8" ht="13.5">
      <c r="A50" s="66"/>
      <c r="B50" s="72"/>
      <c r="C50" s="271"/>
      <c r="D50" s="487"/>
      <c r="E50" s="32" t="s">
        <v>1006</v>
      </c>
      <c r="F50" s="899"/>
      <c r="G50" s="899"/>
      <c r="H50" s="86"/>
    </row>
    <row r="51" spans="1:8" ht="13.5">
      <c r="A51" s="66"/>
      <c r="B51" s="72"/>
      <c r="C51" s="271"/>
      <c r="D51" s="269"/>
      <c r="E51" s="32"/>
      <c r="F51" s="32"/>
      <c r="G51" s="18"/>
      <c r="H51" s="86"/>
    </row>
    <row r="52" spans="1:8" ht="13.5">
      <c r="A52" s="66"/>
      <c r="B52" s="72"/>
      <c r="C52" s="75">
        <f>IF(COUNTIF(D53:D58,"○")&gt;=1,"○","")</f>
      </c>
      <c r="D52" s="896" t="s">
        <v>1007</v>
      </c>
      <c r="E52" s="897"/>
      <c r="F52" s="241"/>
      <c r="G52" s="18"/>
      <c r="H52" s="86"/>
    </row>
    <row r="53" spans="1:8" ht="13.5">
      <c r="A53" s="66"/>
      <c r="B53" s="72"/>
      <c r="C53" s="271"/>
      <c r="D53" s="487"/>
      <c r="E53" s="33" t="s">
        <v>1008</v>
      </c>
      <c r="F53" s="33"/>
      <c r="G53" s="18"/>
      <c r="H53" s="86"/>
    </row>
    <row r="54" spans="1:8" ht="13.5">
      <c r="A54" s="66"/>
      <c r="B54" s="72"/>
      <c r="C54" s="271"/>
      <c r="D54" s="487"/>
      <c r="E54" s="33" t="s">
        <v>1009</v>
      </c>
      <c r="F54" s="33"/>
      <c r="G54" s="18"/>
      <c r="H54" s="86"/>
    </row>
    <row r="55" spans="1:8" ht="13.5">
      <c r="A55" s="66"/>
      <c r="B55" s="72"/>
      <c r="C55" s="271"/>
      <c r="D55" s="487"/>
      <c r="E55" s="33" t="s">
        <v>1010</v>
      </c>
      <c r="F55" s="33"/>
      <c r="G55" s="18"/>
      <c r="H55" s="86"/>
    </row>
    <row r="56" spans="1:8" ht="13.5">
      <c r="A56" s="66"/>
      <c r="B56" s="72"/>
      <c r="C56" s="271"/>
      <c r="D56" s="487"/>
      <c r="E56" s="32" t="s">
        <v>876</v>
      </c>
      <c r="F56" s="899"/>
      <c r="G56" s="899"/>
      <c r="H56" s="86"/>
    </row>
    <row r="57" spans="1:8" ht="13.5">
      <c r="A57" s="66"/>
      <c r="B57" s="72"/>
      <c r="C57" s="271"/>
      <c r="D57" s="487"/>
      <c r="E57" s="32" t="s">
        <v>877</v>
      </c>
      <c r="F57" s="899"/>
      <c r="G57" s="899"/>
      <c r="H57" s="86"/>
    </row>
    <row r="58" spans="1:8" ht="13.5">
      <c r="A58" s="66"/>
      <c r="B58" s="72"/>
      <c r="C58" s="271"/>
      <c r="D58" s="487"/>
      <c r="E58" s="32" t="s">
        <v>878</v>
      </c>
      <c r="F58" s="899"/>
      <c r="G58" s="899"/>
      <c r="H58" s="86"/>
    </row>
    <row r="59" spans="1:8" ht="14.25" thickBot="1">
      <c r="A59" s="66"/>
      <c r="B59" s="72"/>
      <c r="C59" s="271"/>
      <c r="D59" s="318"/>
      <c r="E59" s="113"/>
      <c r="F59" s="113"/>
      <c r="G59" s="94"/>
      <c r="H59" s="96"/>
    </row>
    <row r="60" spans="1:8" ht="13.5">
      <c r="A60" s="66"/>
      <c r="B60" s="97"/>
      <c r="C60" s="311"/>
      <c r="D60" s="316"/>
      <c r="E60" s="287"/>
      <c r="F60" s="287"/>
      <c r="G60" s="317" t="s">
        <v>725</v>
      </c>
      <c r="H60" s="284"/>
    </row>
    <row r="61" spans="1:8" ht="13.5">
      <c r="A61" s="66"/>
      <c r="B61" s="269" t="s">
        <v>879</v>
      </c>
      <c r="C61" s="473"/>
      <c r="D61" s="139" t="s">
        <v>118</v>
      </c>
      <c r="E61" s="139" t="s">
        <v>880</v>
      </c>
      <c r="F61" s="18"/>
      <c r="G61" s="892"/>
      <c r="H61" s="893"/>
    </row>
    <row r="62" spans="1:8" ht="14.25" thickBot="1">
      <c r="A62" s="66"/>
      <c r="B62" s="70"/>
      <c r="C62" s="307"/>
      <c r="D62" s="18"/>
      <c r="E62" s="18"/>
      <c r="F62" s="18"/>
      <c r="G62" s="892"/>
      <c r="H62" s="893"/>
    </row>
    <row r="63" spans="1:8" ht="14.25" thickTop="1">
      <c r="A63" s="66"/>
      <c r="B63" s="70"/>
      <c r="C63" s="19"/>
      <c r="D63" s="18"/>
      <c r="E63" s="291" t="s">
        <v>638</v>
      </c>
      <c r="F63" s="430"/>
      <c r="G63" s="892"/>
      <c r="H63" s="893"/>
    </row>
    <row r="64" spans="1:8" ht="13.5">
      <c r="A64" s="66"/>
      <c r="B64" s="70"/>
      <c r="C64" s="19"/>
      <c r="D64" s="18"/>
      <c r="E64" s="292" t="s">
        <v>726</v>
      </c>
      <c r="F64" s="19"/>
      <c r="G64" s="892"/>
      <c r="H64" s="893"/>
    </row>
    <row r="65" spans="1:8" ht="14.25" thickBot="1">
      <c r="A65" s="66"/>
      <c r="B65" s="70"/>
      <c r="C65" s="19"/>
      <c r="D65" s="18"/>
      <c r="E65" s="293" t="s">
        <v>993</v>
      </c>
      <c r="F65" s="431"/>
      <c r="G65" s="892"/>
      <c r="H65" s="893"/>
    </row>
    <row r="66" spans="1:8" ht="13.5" customHeight="1" thickTop="1">
      <c r="A66" s="66"/>
      <c r="B66" s="70"/>
      <c r="C66" s="19"/>
      <c r="D66" s="18"/>
      <c r="E66" s="21"/>
      <c r="F66" s="21"/>
      <c r="G66" s="892"/>
      <c r="H66" s="893"/>
    </row>
    <row r="67" spans="1:8" ht="14.25" thickBot="1">
      <c r="A67" s="67"/>
      <c r="B67" s="101"/>
      <c r="C67" s="138"/>
      <c r="D67" s="94"/>
      <c r="E67" s="94"/>
      <c r="F67" s="94"/>
      <c r="G67" s="894"/>
      <c r="H67" s="895"/>
    </row>
    <row r="68" spans="1:8" ht="13.5">
      <c r="A68" s="18" t="s">
        <v>727</v>
      </c>
      <c r="B68" s="18"/>
      <c r="C68" s="18"/>
      <c r="D68" s="18"/>
      <c r="E68" s="18"/>
      <c r="F68" s="18"/>
      <c r="G68" s="18"/>
      <c r="H68" s="18"/>
    </row>
    <row r="69" spans="1:8" ht="13.5">
      <c r="A69" s="18" t="s">
        <v>728</v>
      </c>
      <c r="B69" s="18"/>
      <c r="C69" s="18"/>
      <c r="D69" s="18"/>
      <c r="E69" s="18"/>
      <c r="F69" s="18"/>
      <c r="G69" s="18"/>
      <c r="H69" s="18"/>
    </row>
    <row r="70" spans="1:8" ht="13.5">
      <c r="A70" s="18" t="s">
        <v>744</v>
      </c>
      <c r="B70" s="18"/>
      <c r="C70" s="18"/>
      <c r="D70" s="18"/>
      <c r="E70" s="18"/>
      <c r="F70" s="18"/>
      <c r="G70" s="18"/>
      <c r="H70" s="18"/>
    </row>
    <row r="71" spans="1:8" ht="13.5">
      <c r="A71" s="18"/>
      <c r="B71" s="18"/>
      <c r="C71" s="18"/>
      <c r="D71" s="18"/>
      <c r="E71" s="18"/>
      <c r="F71" s="18"/>
      <c r="G71" s="18"/>
      <c r="H71" s="18"/>
    </row>
    <row r="73" ht="13.5">
      <c r="B73" s="5"/>
    </row>
    <row r="74" spans="1:2" ht="13.5">
      <c r="A74" s="5" t="s">
        <v>842</v>
      </c>
      <c r="B74" s="5">
        <v>0</v>
      </c>
    </row>
    <row r="75" spans="1:2" ht="13.5">
      <c r="A75" s="5" t="s">
        <v>875</v>
      </c>
      <c r="B75" s="5">
        <v>1</v>
      </c>
    </row>
    <row r="76" ht="13.5">
      <c r="B76" s="5">
        <v>2</v>
      </c>
    </row>
    <row r="77" ht="13.5">
      <c r="B77" s="5">
        <v>3</v>
      </c>
    </row>
    <row r="78" ht="13.5">
      <c r="B78" s="5">
        <v>4</v>
      </c>
    </row>
    <row r="79" ht="13.5">
      <c r="B79" s="5">
        <v>5</v>
      </c>
    </row>
    <row r="80" ht="13.5">
      <c r="B80" s="5">
        <v>6</v>
      </c>
    </row>
    <row r="81" ht="13.5">
      <c r="B81" s="5">
        <v>7</v>
      </c>
    </row>
    <row r="82" ht="13.5">
      <c r="B82" s="5">
        <v>8</v>
      </c>
    </row>
    <row r="83" ht="13.5">
      <c r="B83" s="5">
        <v>9</v>
      </c>
    </row>
    <row r="84" ht="13.5">
      <c r="B84" s="5">
        <v>10</v>
      </c>
    </row>
    <row r="85" ht="13.5">
      <c r="B85" s="5">
        <v>11</v>
      </c>
    </row>
    <row r="86" ht="13.5">
      <c r="B86" s="5">
        <v>12</v>
      </c>
    </row>
    <row r="87" ht="13.5">
      <c r="B87" s="5">
        <v>13</v>
      </c>
    </row>
  </sheetData>
  <sheetProtection sheet="1" objects="1" scenarios="1"/>
  <mergeCells count="17">
    <mergeCell ref="F29:G29"/>
    <mergeCell ref="F57:G57"/>
    <mergeCell ref="F58:G58"/>
    <mergeCell ref="F21:G21"/>
    <mergeCell ref="F39:G39"/>
    <mergeCell ref="F50:G50"/>
    <mergeCell ref="F56:G56"/>
    <mergeCell ref="G61:H67"/>
    <mergeCell ref="E2:G2"/>
    <mergeCell ref="E42:G42"/>
    <mergeCell ref="D45:E45"/>
    <mergeCell ref="D52:E52"/>
    <mergeCell ref="D5:E5"/>
    <mergeCell ref="D9:E9"/>
    <mergeCell ref="D23:E23"/>
    <mergeCell ref="D31:E31"/>
    <mergeCell ref="F7:G7"/>
  </mergeCells>
  <dataValidations count="2">
    <dataValidation type="list" allowBlank="1" showInputMessage="1" showErrorMessage="1" sqref="D6:D7 D10:D21 D24:D29 D32:D39 D46:D50 D53:D58">
      <formula1>$A$74:$A$75</formula1>
    </dataValidation>
    <dataValidation type="list" allowBlank="1" showInputMessage="1" showErrorMessage="1" sqref="C61">
      <formula1>$B$73:$B$87</formula1>
    </dataValidation>
  </dataValidations>
  <printOptions/>
  <pageMargins left="0.75" right="0.75" top="0.86" bottom="0.64" header="0.512" footer="0.512"/>
  <pageSetup horizontalDpi="600" verticalDpi="600" orientation="landscape" paperSize="9" scale="85" r:id="rId2"/>
  <rowBreaks count="1" manualBreakCount="1">
    <brk id="41"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KEIYAKU</dc:creator>
  <cp:keywords/>
  <dc:description/>
  <cp:lastModifiedBy>keiyaku03</cp:lastModifiedBy>
  <cp:lastPrinted>2012-04-13T07:32:37Z</cp:lastPrinted>
  <dcterms:created xsi:type="dcterms:W3CDTF">2003-09-02T23:32:49Z</dcterms:created>
  <dcterms:modified xsi:type="dcterms:W3CDTF">2014-06-16T05:34:17Z</dcterms:modified>
  <cp:category/>
  <cp:version/>
  <cp:contentType/>
  <cp:contentStatus/>
</cp:coreProperties>
</file>